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ingston\SZS-2025\OFSS_Festyny_gry_konkurs\OFSS_2025\kom_kon_OFSS_2025\"/>
    </mc:Choice>
  </mc:AlternateContent>
  <bookViews>
    <workbookView xWindow="-120" yWindow="-120" windowWidth="24240" windowHeight="13140" activeTab="5"/>
  </bookViews>
  <sheets>
    <sheet name="klasyfikacja_dz" sheetId="1" r:id="rId1"/>
    <sheet name="wyniki_dz" sheetId="4" r:id="rId2"/>
    <sheet name="diagram_dz" sheetId="3" r:id="rId3"/>
    <sheet name="klasyfikacja_ch" sheetId="2" r:id="rId4"/>
    <sheet name="wyniki_ch" sheetId="6" r:id="rId5"/>
    <sheet name="diagram_ch" sheetId="5" r:id="rId6"/>
  </sheets>
  <externalReferences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5" l="1"/>
  <c r="K77" i="5"/>
  <c r="K75" i="5"/>
  <c r="C74" i="5"/>
  <c r="K72" i="5"/>
  <c r="C72" i="5"/>
  <c r="D73" i="5" s="1"/>
  <c r="I12" i="5" s="1"/>
  <c r="B71" i="5"/>
  <c r="J69" i="5"/>
  <c r="B69" i="5"/>
  <c r="J67" i="5"/>
  <c r="I68" i="5" s="1"/>
  <c r="B67" i="5"/>
  <c r="K16" i="5" s="1"/>
  <c r="K64" i="5"/>
  <c r="F64" i="5"/>
  <c r="D64" i="5"/>
  <c r="B64" i="5"/>
  <c r="F62" i="5"/>
  <c r="D62" i="5"/>
  <c r="K61" i="5"/>
  <c r="I61" i="5"/>
  <c r="B61" i="5"/>
  <c r="K59" i="5"/>
  <c r="J60" i="5" s="1"/>
  <c r="I59" i="5"/>
  <c r="B59" i="5"/>
  <c r="B57" i="5"/>
  <c r="K32" i="5" s="1"/>
  <c r="C54" i="5"/>
  <c r="B54" i="5"/>
  <c r="C52" i="5"/>
  <c r="C47" i="5"/>
  <c r="H44" i="5"/>
  <c r="F44" i="5"/>
  <c r="H42" i="5"/>
  <c r="F42" i="5"/>
  <c r="K40" i="5"/>
  <c r="C38" i="5"/>
  <c r="K37" i="5"/>
  <c r="K35" i="5"/>
  <c r="J36" i="5" s="1"/>
  <c r="C34" i="5"/>
  <c r="C32" i="5"/>
  <c r="D33" i="5" s="1"/>
  <c r="B31" i="5"/>
  <c r="J29" i="5"/>
  <c r="B29" i="5"/>
  <c r="C28" i="5"/>
  <c r="J27" i="5"/>
  <c r="B27" i="5"/>
  <c r="K56" i="5" s="1"/>
  <c r="F24" i="5"/>
  <c r="D24" i="5"/>
  <c r="B24" i="5"/>
  <c r="F22" i="5"/>
  <c r="D22" i="5"/>
  <c r="K21" i="5"/>
  <c r="I21" i="5"/>
  <c r="B21" i="5"/>
  <c r="K19" i="5"/>
  <c r="I19" i="5"/>
  <c r="B19" i="5"/>
  <c r="B17" i="5"/>
  <c r="C18" i="5" s="1"/>
  <c r="C14" i="5"/>
  <c r="B14" i="5"/>
  <c r="C12" i="5"/>
  <c r="K24" i="5" s="1"/>
  <c r="C7" i="5"/>
  <c r="X63" i="6"/>
  <c r="W63" i="6"/>
  <c r="V63" i="6"/>
  <c r="T63" i="6"/>
  <c r="S63" i="6"/>
  <c r="R63" i="6"/>
  <c r="U63" i="6" s="1"/>
  <c r="X62" i="6"/>
  <c r="W62" i="6"/>
  <c r="V62" i="6"/>
  <c r="T62" i="6"/>
  <c r="S62" i="6"/>
  <c r="R62" i="6"/>
  <c r="U62" i="6" s="1"/>
  <c r="X61" i="6"/>
  <c r="W61" i="6"/>
  <c r="V61" i="6"/>
  <c r="T61" i="6"/>
  <c r="S61" i="6"/>
  <c r="R61" i="6"/>
  <c r="U61" i="6" s="1"/>
  <c r="X60" i="6"/>
  <c r="W60" i="6"/>
  <c r="V60" i="6"/>
  <c r="T60" i="6"/>
  <c r="S60" i="6"/>
  <c r="R60" i="6"/>
  <c r="U60" i="6" s="1"/>
  <c r="X59" i="6"/>
  <c r="W59" i="6"/>
  <c r="V59" i="6"/>
  <c r="U59" i="6"/>
  <c r="T59" i="6"/>
  <c r="S59" i="6"/>
  <c r="R59" i="6"/>
  <c r="X58" i="6"/>
  <c r="W58" i="6"/>
  <c r="V58" i="6"/>
  <c r="U58" i="6"/>
  <c r="T58" i="6"/>
  <c r="S58" i="6"/>
  <c r="R58" i="6"/>
  <c r="X57" i="6"/>
  <c r="W57" i="6"/>
  <c r="V57" i="6"/>
  <c r="T57" i="6"/>
  <c r="S57" i="6"/>
  <c r="U57" i="6" s="1"/>
  <c r="R57" i="6"/>
  <c r="X56" i="6"/>
  <c r="W56" i="6"/>
  <c r="V56" i="6"/>
  <c r="T56" i="6"/>
  <c r="S56" i="6"/>
  <c r="U56" i="6" s="1"/>
  <c r="R56" i="6"/>
  <c r="X55" i="6"/>
  <c r="W55" i="6"/>
  <c r="V55" i="6"/>
  <c r="T55" i="6"/>
  <c r="S55" i="6"/>
  <c r="R55" i="6"/>
  <c r="U55" i="6" s="1"/>
  <c r="X54" i="6"/>
  <c r="W54" i="6"/>
  <c r="V54" i="6"/>
  <c r="T54" i="6"/>
  <c r="S54" i="6"/>
  <c r="R54" i="6"/>
  <c r="U54" i="6" s="1"/>
  <c r="X53" i="6"/>
  <c r="W53" i="6"/>
  <c r="V53" i="6"/>
  <c r="T53" i="6"/>
  <c r="S53" i="6"/>
  <c r="R53" i="6"/>
  <c r="U53" i="6" s="1"/>
  <c r="X52" i="6"/>
  <c r="W52" i="6"/>
  <c r="V52" i="6"/>
  <c r="T52" i="6"/>
  <c r="S52" i="6"/>
  <c r="R52" i="6"/>
  <c r="U52" i="6" s="1"/>
  <c r="X51" i="6"/>
  <c r="W51" i="6"/>
  <c r="V51" i="6"/>
  <c r="T51" i="6"/>
  <c r="S51" i="6"/>
  <c r="R51" i="6"/>
  <c r="U51" i="6" s="1"/>
  <c r="X50" i="6"/>
  <c r="W50" i="6"/>
  <c r="V50" i="6"/>
  <c r="T50" i="6"/>
  <c r="U50" i="6" s="1"/>
  <c r="S50" i="6"/>
  <c r="R50" i="6"/>
  <c r="X49" i="6"/>
  <c r="W49" i="6"/>
  <c r="V49" i="6"/>
  <c r="T49" i="6"/>
  <c r="U49" i="6" s="1"/>
  <c r="S49" i="6"/>
  <c r="R49" i="6"/>
  <c r="X48" i="6"/>
  <c r="W48" i="6"/>
  <c r="V48" i="6"/>
  <c r="T48" i="6"/>
  <c r="S48" i="6"/>
  <c r="R48" i="6"/>
  <c r="U48" i="6" s="1"/>
  <c r="X47" i="6"/>
  <c r="W47" i="6"/>
  <c r="V47" i="6"/>
  <c r="T47" i="6"/>
  <c r="S47" i="6"/>
  <c r="R47" i="6"/>
  <c r="U47" i="6" s="1"/>
  <c r="X46" i="6"/>
  <c r="W46" i="6"/>
  <c r="V46" i="6"/>
  <c r="T46" i="6"/>
  <c r="S46" i="6"/>
  <c r="R46" i="6"/>
  <c r="U46" i="6" s="1"/>
  <c r="X45" i="6"/>
  <c r="W45" i="6"/>
  <c r="V45" i="6"/>
  <c r="T45" i="6"/>
  <c r="S45" i="6"/>
  <c r="R45" i="6"/>
  <c r="U45" i="6" s="1"/>
  <c r="X44" i="6"/>
  <c r="W44" i="6"/>
  <c r="V44" i="6"/>
  <c r="T44" i="6"/>
  <c r="S44" i="6"/>
  <c r="R44" i="6"/>
  <c r="U44" i="6" s="1"/>
  <c r="X43" i="6"/>
  <c r="W43" i="6"/>
  <c r="V43" i="6"/>
  <c r="U43" i="6"/>
  <c r="T43" i="6"/>
  <c r="S43" i="6"/>
  <c r="R43" i="6"/>
  <c r="X42" i="6"/>
  <c r="W42" i="6"/>
  <c r="V42" i="6"/>
  <c r="U42" i="6"/>
  <c r="T42" i="6"/>
  <c r="S42" i="6"/>
  <c r="R42" i="6"/>
  <c r="X41" i="6"/>
  <c r="W41" i="6"/>
  <c r="V41" i="6"/>
  <c r="T41" i="6"/>
  <c r="S41" i="6"/>
  <c r="U41" i="6" s="1"/>
  <c r="R41" i="6"/>
  <c r="X40" i="6"/>
  <c r="W40" i="6"/>
  <c r="V40" i="6"/>
  <c r="T40" i="6"/>
  <c r="S40" i="6"/>
  <c r="U40" i="6" s="1"/>
  <c r="R40" i="6"/>
  <c r="X39" i="6"/>
  <c r="W39" i="6"/>
  <c r="V39" i="6"/>
  <c r="T39" i="6"/>
  <c r="S39" i="6"/>
  <c r="R39" i="6"/>
  <c r="U39" i="6" s="1"/>
  <c r="X38" i="6"/>
  <c r="W38" i="6"/>
  <c r="V38" i="6"/>
  <c r="T38" i="6"/>
  <c r="S38" i="6"/>
  <c r="R38" i="6"/>
  <c r="U38" i="6" s="1"/>
  <c r="X37" i="6"/>
  <c r="W37" i="6"/>
  <c r="V37" i="6"/>
  <c r="T37" i="6"/>
  <c r="S37" i="6"/>
  <c r="R37" i="6"/>
  <c r="U37" i="6" s="1"/>
  <c r="X36" i="6"/>
  <c r="W36" i="6"/>
  <c r="V36" i="6"/>
  <c r="T36" i="6"/>
  <c r="S36" i="6"/>
  <c r="R36" i="6"/>
  <c r="U36" i="6" s="1"/>
  <c r="X35" i="6"/>
  <c r="W35" i="6"/>
  <c r="V35" i="6"/>
  <c r="T35" i="6"/>
  <c r="S35" i="6"/>
  <c r="R35" i="6"/>
  <c r="U35" i="6" s="1"/>
  <c r="X34" i="6"/>
  <c r="W34" i="6"/>
  <c r="V34" i="6"/>
  <c r="T34" i="6"/>
  <c r="U34" i="6" s="1"/>
  <c r="S34" i="6"/>
  <c r="R34" i="6"/>
  <c r="X33" i="6"/>
  <c r="W33" i="6"/>
  <c r="V33" i="6"/>
  <c r="T33" i="6"/>
  <c r="U33" i="6" s="1"/>
  <c r="S33" i="6"/>
  <c r="R33" i="6"/>
  <c r="X32" i="6"/>
  <c r="W32" i="6"/>
  <c r="V32" i="6"/>
  <c r="T32" i="6"/>
  <c r="S32" i="6"/>
  <c r="R32" i="6"/>
  <c r="U32" i="6" s="1"/>
  <c r="X31" i="6"/>
  <c r="W31" i="6"/>
  <c r="V31" i="6"/>
  <c r="T31" i="6"/>
  <c r="S31" i="6"/>
  <c r="R31" i="6"/>
  <c r="U31" i="6" s="1"/>
  <c r="X30" i="6"/>
  <c r="W30" i="6"/>
  <c r="V30" i="6"/>
  <c r="T30" i="6"/>
  <c r="S30" i="6"/>
  <c r="R30" i="6"/>
  <c r="U30" i="6" s="1"/>
  <c r="X29" i="6"/>
  <c r="W29" i="6"/>
  <c r="V29" i="6"/>
  <c r="T29" i="6"/>
  <c r="S29" i="6"/>
  <c r="R29" i="6"/>
  <c r="U29" i="6" s="1"/>
  <c r="X28" i="6"/>
  <c r="W28" i="6"/>
  <c r="V28" i="6"/>
  <c r="T28" i="6"/>
  <c r="S28" i="6"/>
  <c r="R28" i="6"/>
  <c r="U28" i="6" s="1"/>
  <c r="X27" i="6"/>
  <c r="W27" i="6"/>
  <c r="V27" i="6"/>
  <c r="U27" i="6"/>
  <c r="T27" i="6"/>
  <c r="S27" i="6"/>
  <c r="R27" i="6"/>
  <c r="X26" i="6"/>
  <c r="W26" i="6"/>
  <c r="V26" i="6"/>
  <c r="U26" i="6"/>
  <c r="T26" i="6"/>
  <c r="S26" i="6"/>
  <c r="R26" i="6"/>
  <c r="X25" i="6"/>
  <c r="W25" i="6"/>
  <c r="V25" i="6"/>
  <c r="T25" i="6"/>
  <c r="S25" i="6"/>
  <c r="U25" i="6" s="1"/>
  <c r="R25" i="6"/>
  <c r="X24" i="6"/>
  <c r="W24" i="6"/>
  <c r="V24" i="6"/>
  <c r="T24" i="6"/>
  <c r="S24" i="6"/>
  <c r="U24" i="6" s="1"/>
  <c r="R24" i="6"/>
  <c r="X23" i="6"/>
  <c r="F23" i="6" s="1"/>
  <c r="W23" i="6"/>
  <c r="V23" i="6"/>
  <c r="T23" i="6"/>
  <c r="S23" i="6"/>
  <c r="R23" i="6"/>
  <c r="U23" i="6" s="1"/>
  <c r="N23" i="6"/>
  <c r="K23" i="6"/>
  <c r="H23" i="6"/>
  <c r="E23" i="6"/>
  <c r="C23" i="6"/>
  <c r="D23" i="6" s="1"/>
  <c r="X22" i="6"/>
  <c r="F22" i="6" s="1"/>
  <c r="W22" i="6"/>
  <c r="V22" i="6"/>
  <c r="T22" i="6"/>
  <c r="S22" i="6"/>
  <c r="R22" i="6"/>
  <c r="U22" i="6" s="1"/>
  <c r="N22" i="6"/>
  <c r="K22" i="6"/>
  <c r="H22" i="6"/>
  <c r="E22" i="6"/>
  <c r="C22" i="6"/>
  <c r="D22" i="6" s="1"/>
  <c r="X21" i="6"/>
  <c r="W21" i="6"/>
  <c r="V21" i="6"/>
  <c r="T21" i="6"/>
  <c r="S21" i="6"/>
  <c r="R21" i="6"/>
  <c r="U21" i="6" s="1"/>
  <c r="N21" i="6"/>
  <c r="K21" i="6"/>
  <c r="H21" i="6"/>
  <c r="F21" i="6"/>
  <c r="E21" i="6"/>
  <c r="C21" i="6"/>
  <c r="D21" i="6" s="1"/>
  <c r="W20" i="6"/>
  <c r="X20" i="6" s="1"/>
  <c r="F20" i="6" s="1"/>
  <c r="V20" i="6"/>
  <c r="T20" i="6"/>
  <c r="U20" i="6" s="1"/>
  <c r="S20" i="6"/>
  <c r="R20" i="6"/>
  <c r="N20" i="6"/>
  <c r="K20" i="6"/>
  <c r="H20" i="6"/>
  <c r="E20" i="6"/>
  <c r="C20" i="6"/>
  <c r="D20" i="6" s="1"/>
  <c r="X19" i="6"/>
  <c r="W19" i="6"/>
  <c r="V19" i="6"/>
  <c r="T19" i="6"/>
  <c r="S19" i="6"/>
  <c r="R19" i="6"/>
  <c r="U19" i="6" s="1"/>
  <c r="N19" i="6"/>
  <c r="K19" i="6"/>
  <c r="H19" i="6"/>
  <c r="F19" i="6"/>
  <c r="E19" i="6"/>
  <c r="C19" i="6"/>
  <c r="D19" i="6" s="1"/>
  <c r="X18" i="6"/>
  <c r="F18" i="6" s="1"/>
  <c r="W18" i="6"/>
  <c r="V18" i="6"/>
  <c r="T18" i="6"/>
  <c r="S18" i="6"/>
  <c r="R18" i="6"/>
  <c r="U18" i="6" s="1"/>
  <c r="N18" i="6"/>
  <c r="K18" i="6"/>
  <c r="H18" i="6"/>
  <c r="E18" i="6"/>
  <c r="C18" i="6"/>
  <c r="D18" i="6" s="1"/>
  <c r="X17" i="6"/>
  <c r="F17" i="6" s="1"/>
  <c r="W17" i="6"/>
  <c r="V17" i="6"/>
  <c r="U17" i="6"/>
  <c r="T17" i="6"/>
  <c r="S17" i="6"/>
  <c r="R17" i="6"/>
  <c r="N17" i="6"/>
  <c r="K17" i="6"/>
  <c r="H17" i="6"/>
  <c r="E17" i="6"/>
  <c r="C17" i="6"/>
  <c r="D17" i="6" s="1"/>
  <c r="X16" i="6"/>
  <c r="F16" i="6" s="1"/>
  <c r="W16" i="6"/>
  <c r="V16" i="6"/>
  <c r="T16" i="6"/>
  <c r="S16" i="6"/>
  <c r="U16" i="6" s="1"/>
  <c r="R16" i="6"/>
  <c r="N16" i="6"/>
  <c r="K16" i="6"/>
  <c r="H16" i="6"/>
  <c r="E16" i="6"/>
  <c r="D16" i="6"/>
  <c r="C16" i="6"/>
  <c r="X15" i="6"/>
  <c r="F15" i="6" s="1"/>
  <c r="W15" i="6"/>
  <c r="V15" i="6"/>
  <c r="T15" i="6"/>
  <c r="S15" i="6"/>
  <c r="R15" i="6"/>
  <c r="U15" i="6" s="1"/>
  <c r="N15" i="6"/>
  <c r="K15" i="6"/>
  <c r="H15" i="6"/>
  <c r="E15" i="6"/>
  <c r="C15" i="6"/>
  <c r="D15" i="6" s="1"/>
  <c r="X14" i="6"/>
  <c r="F14" i="6" s="1"/>
  <c r="W14" i="6"/>
  <c r="V14" i="6"/>
  <c r="T14" i="6"/>
  <c r="S14" i="6"/>
  <c r="R14" i="6"/>
  <c r="U14" i="6" s="1"/>
  <c r="N14" i="6"/>
  <c r="K14" i="6"/>
  <c r="H14" i="6"/>
  <c r="E14" i="6"/>
  <c r="C14" i="6"/>
  <c r="D14" i="6" s="1"/>
  <c r="X13" i="6"/>
  <c r="W13" i="6"/>
  <c r="V13" i="6"/>
  <c r="T13" i="6"/>
  <c r="S13" i="6"/>
  <c r="R13" i="6"/>
  <c r="U13" i="6" s="1"/>
  <c r="N13" i="6"/>
  <c r="K13" i="6"/>
  <c r="H13" i="6"/>
  <c r="F13" i="6"/>
  <c r="E13" i="6"/>
  <c r="C13" i="6"/>
  <c r="D13" i="6" s="1"/>
  <c r="X12" i="6"/>
  <c r="W12" i="6"/>
  <c r="V12" i="6"/>
  <c r="T12" i="6"/>
  <c r="U12" i="6" s="1"/>
  <c r="S12" i="6"/>
  <c r="R12" i="6"/>
  <c r="N12" i="6"/>
  <c r="K12" i="6"/>
  <c r="H12" i="6"/>
  <c r="F12" i="6"/>
  <c r="E12" i="6"/>
  <c r="C12" i="6"/>
  <c r="D12" i="6" s="1"/>
  <c r="X11" i="6"/>
  <c r="W11" i="6"/>
  <c r="V11" i="6"/>
  <c r="T11" i="6"/>
  <c r="S11" i="6"/>
  <c r="R11" i="6"/>
  <c r="U11" i="6" s="1"/>
  <c r="N11" i="6"/>
  <c r="K11" i="6"/>
  <c r="H11" i="6"/>
  <c r="F11" i="6"/>
  <c r="E11" i="6"/>
  <c r="C11" i="6"/>
  <c r="D11" i="6" s="1"/>
  <c r="X10" i="6"/>
  <c r="F10" i="6" s="1"/>
  <c r="W10" i="6"/>
  <c r="V10" i="6"/>
  <c r="T10" i="6"/>
  <c r="S10" i="6"/>
  <c r="R10" i="6"/>
  <c r="U10" i="6" s="1"/>
  <c r="N10" i="6"/>
  <c r="K10" i="6"/>
  <c r="H10" i="6"/>
  <c r="E10" i="6"/>
  <c r="C10" i="6"/>
  <c r="D10" i="6" s="1"/>
  <c r="W9" i="6"/>
  <c r="X9" i="6" s="1"/>
  <c r="F9" i="6" s="1"/>
  <c r="V9" i="6"/>
  <c r="U9" i="6"/>
  <c r="T9" i="6"/>
  <c r="S9" i="6"/>
  <c r="R9" i="6"/>
  <c r="N9" i="6"/>
  <c r="K9" i="6"/>
  <c r="H9" i="6"/>
  <c r="E9" i="6"/>
  <c r="C9" i="6"/>
  <c r="D9" i="6" s="1"/>
  <c r="W8" i="6"/>
  <c r="X8" i="6" s="1"/>
  <c r="F8" i="6" s="1"/>
  <c r="V8" i="6"/>
  <c r="T8" i="6"/>
  <c r="S8" i="6"/>
  <c r="U8" i="6" s="1"/>
  <c r="R8" i="6"/>
  <c r="N8" i="6"/>
  <c r="K8" i="6"/>
  <c r="H8" i="6"/>
  <c r="E8" i="6"/>
  <c r="D8" i="6"/>
  <c r="C8" i="6"/>
  <c r="W7" i="6"/>
  <c r="X7" i="6" s="1"/>
  <c r="F7" i="6" s="1"/>
  <c r="V7" i="6"/>
  <c r="T7" i="6"/>
  <c r="S7" i="6"/>
  <c r="R7" i="6"/>
  <c r="U7" i="6" s="1"/>
  <c r="N7" i="6"/>
  <c r="K7" i="6"/>
  <c r="H7" i="6"/>
  <c r="E7" i="6"/>
  <c r="C7" i="6"/>
  <c r="D7" i="6" s="1"/>
  <c r="X6" i="6"/>
  <c r="F6" i="6" s="1"/>
  <c r="W6" i="6"/>
  <c r="V6" i="6"/>
  <c r="T6" i="6"/>
  <c r="S6" i="6"/>
  <c r="R6" i="6"/>
  <c r="U6" i="6" s="1"/>
  <c r="N6" i="6"/>
  <c r="K6" i="6"/>
  <c r="H6" i="6"/>
  <c r="E6" i="6"/>
  <c r="C6" i="6"/>
  <c r="D6" i="6" s="1"/>
  <c r="W5" i="6"/>
  <c r="X5" i="6" s="1"/>
  <c r="F5" i="6" s="1"/>
  <c r="V5" i="6"/>
  <c r="T5" i="6"/>
  <c r="S5" i="6"/>
  <c r="R5" i="6"/>
  <c r="U5" i="6" s="1"/>
  <c r="N5" i="6"/>
  <c r="K5" i="6"/>
  <c r="H5" i="6"/>
  <c r="E5" i="6"/>
  <c r="C5" i="6"/>
  <c r="D5" i="6" s="1"/>
  <c r="X4" i="6"/>
  <c r="W4" i="6"/>
  <c r="V4" i="6"/>
  <c r="T4" i="6"/>
  <c r="U4" i="6" s="1"/>
  <c r="S4" i="6"/>
  <c r="R4" i="6"/>
  <c r="N4" i="6"/>
  <c r="K4" i="6"/>
  <c r="H4" i="6"/>
  <c r="F4" i="6"/>
  <c r="E4" i="6"/>
  <c r="C4" i="6"/>
  <c r="D4" i="6" s="1"/>
  <c r="X3" i="6"/>
  <c r="W3" i="6"/>
  <c r="V3" i="6"/>
  <c r="T3" i="6"/>
  <c r="S3" i="6"/>
  <c r="R3" i="6"/>
  <c r="U3" i="6" s="1"/>
  <c r="N3" i="6"/>
  <c r="K3" i="6"/>
  <c r="H3" i="6"/>
  <c r="F3" i="6"/>
  <c r="E3" i="6"/>
  <c r="C3" i="6"/>
  <c r="D3" i="6" s="1"/>
  <c r="X2" i="6"/>
  <c r="F2" i="6" s="1"/>
  <c r="W2" i="6"/>
  <c r="V2" i="6"/>
  <c r="T2" i="6"/>
  <c r="S2" i="6"/>
  <c r="R2" i="6"/>
  <c r="U2" i="6" s="1"/>
  <c r="N2" i="6"/>
  <c r="K2" i="6"/>
  <c r="H2" i="6"/>
  <c r="E2" i="6"/>
  <c r="C2" i="6"/>
  <c r="D2" i="6" s="1"/>
  <c r="I52" i="5" l="1"/>
  <c r="H62" i="5" s="1"/>
  <c r="H47" i="5" s="1"/>
  <c r="I43" i="5" s="1"/>
  <c r="E43" i="5"/>
  <c r="I28" i="5"/>
  <c r="H23" i="5" s="1"/>
  <c r="H38" i="5" s="1"/>
  <c r="J20" i="5"/>
  <c r="C58" i="5"/>
  <c r="D53" i="5" s="1"/>
  <c r="E62" i="5" s="1"/>
  <c r="F47" i="5" s="1"/>
  <c r="C68" i="5"/>
  <c r="K80" i="5" s="1"/>
  <c r="J76" i="5" s="1"/>
  <c r="E23" i="5"/>
  <c r="D13" i="5"/>
  <c r="F38" i="5"/>
  <c r="C78" i="3" l="1"/>
  <c r="K77" i="3"/>
  <c r="K75" i="3"/>
  <c r="C74" i="3"/>
  <c r="C72" i="3"/>
  <c r="B71" i="3"/>
  <c r="J69" i="3"/>
  <c r="B69" i="3"/>
  <c r="J67" i="3"/>
  <c r="B67" i="3"/>
  <c r="K16" i="3" s="1"/>
  <c r="F64" i="3"/>
  <c r="D64" i="3"/>
  <c r="B64" i="3"/>
  <c r="F62" i="3"/>
  <c r="D62" i="3"/>
  <c r="E62" i="3" s="1"/>
  <c r="K61" i="3"/>
  <c r="I61" i="3"/>
  <c r="B61" i="3"/>
  <c r="K32" i="3" s="1"/>
  <c r="J36" i="3" s="1"/>
  <c r="K59" i="3"/>
  <c r="I59" i="3"/>
  <c r="B59" i="3"/>
  <c r="C58" i="3"/>
  <c r="D53" i="3" s="1"/>
  <c r="B57" i="3"/>
  <c r="C54" i="3"/>
  <c r="B54" i="3"/>
  <c r="C52" i="3"/>
  <c r="K64" i="3" s="1"/>
  <c r="C47" i="3"/>
  <c r="H44" i="3"/>
  <c r="F44" i="3"/>
  <c r="H42" i="3"/>
  <c r="F42" i="3"/>
  <c r="C38" i="3"/>
  <c r="K37" i="3"/>
  <c r="K35" i="3"/>
  <c r="C34" i="3"/>
  <c r="C32" i="3"/>
  <c r="K40" i="3" s="1"/>
  <c r="B31" i="3"/>
  <c r="J29" i="3"/>
  <c r="B29" i="3"/>
  <c r="C28" i="3"/>
  <c r="J27" i="3"/>
  <c r="B27" i="3"/>
  <c r="K56" i="3" s="1"/>
  <c r="F24" i="3"/>
  <c r="D24" i="3"/>
  <c r="B24" i="3"/>
  <c r="F22" i="3"/>
  <c r="D22" i="3"/>
  <c r="K21" i="3"/>
  <c r="I21" i="3"/>
  <c r="B21" i="3"/>
  <c r="K19" i="3"/>
  <c r="I19" i="3"/>
  <c r="B19" i="3"/>
  <c r="B17" i="3"/>
  <c r="C18" i="3" s="1"/>
  <c r="C14" i="3"/>
  <c r="B14" i="3"/>
  <c r="C12" i="3"/>
  <c r="K24" i="3" s="1"/>
  <c r="C7" i="3"/>
  <c r="C2" i="4"/>
  <c r="D2" i="4"/>
  <c r="E2" i="4"/>
  <c r="H2" i="4"/>
  <c r="K2" i="4"/>
  <c r="N2" i="4"/>
  <c r="R2" i="4"/>
  <c r="S2" i="4"/>
  <c r="T2" i="4"/>
  <c r="U2" i="4"/>
  <c r="V2" i="4"/>
  <c r="W2" i="4"/>
  <c r="X2" i="4"/>
  <c r="F2" i="4" s="1"/>
  <c r="C3" i="4"/>
  <c r="D3" i="4"/>
  <c r="E3" i="4"/>
  <c r="H3" i="4"/>
  <c r="K3" i="4"/>
  <c r="N3" i="4"/>
  <c r="R3" i="4"/>
  <c r="S3" i="4"/>
  <c r="T3" i="4"/>
  <c r="U3" i="4"/>
  <c r="V3" i="4"/>
  <c r="W3" i="4"/>
  <c r="X3" i="4"/>
  <c r="F3" i="4" s="1"/>
  <c r="C4" i="4"/>
  <c r="D4" i="4"/>
  <c r="E4" i="4"/>
  <c r="F4" i="4"/>
  <c r="H4" i="4"/>
  <c r="K4" i="4"/>
  <c r="N4" i="4"/>
  <c r="R4" i="4"/>
  <c r="S4" i="4"/>
  <c r="T4" i="4"/>
  <c r="U4" i="4"/>
  <c r="V4" i="4"/>
  <c r="W4" i="4"/>
  <c r="X4" i="4"/>
  <c r="C5" i="4"/>
  <c r="D5" i="4"/>
  <c r="E5" i="4"/>
  <c r="F5" i="4"/>
  <c r="H5" i="4"/>
  <c r="K5" i="4"/>
  <c r="N5" i="4"/>
  <c r="R5" i="4"/>
  <c r="U5" i="4" s="1"/>
  <c r="S5" i="4"/>
  <c r="T5" i="4"/>
  <c r="V5" i="4"/>
  <c r="W5" i="4"/>
  <c r="X5" i="4"/>
  <c r="C6" i="4"/>
  <c r="D6" i="4"/>
  <c r="E6" i="4"/>
  <c r="F6" i="4"/>
  <c r="H6" i="4"/>
  <c r="K6" i="4"/>
  <c r="N6" i="4"/>
  <c r="R6" i="4"/>
  <c r="U6" i="4" s="1"/>
  <c r="S6" i="4"/>
  <c r="T6" i="4"/>
  <c r="V6" i="4"/>
  <c r="W6" i="4"/>
  <c r="X6" i="4"/>
  <c r="C7" i="4"/>
  <c r="D7" i="4"/>
  <c r="E7" i="4"/>
  <c r="F7" i="4"/>
  <c r="H7" i="4"/>
  <c r="K7" i="4"/>
  <c r="N7" i="4"/>
  <c r="R7" i="4"/>
  <c r="U7" i="4" s="1"/>
  <c r="S7" i="4"/>
  <c r="T7" i="4"/>
  <c r="V7" i="4"/>
  <c r="W7" i="4"/>
  <c r="X7" i="4"/>
  <c r="C8" i="4"/>
  <c r="D8" i="4"/>
  <c r="E8" i="4"/>
  <c r="F8" i="4"/>
  <c r="H8" i="4"/>
  <c r="K8" i="4"/>
  <c r="N8" i="4"/>
  <c r="R8" i="4"/>
  <c r="S8" i="4"/>
  <c r="T8" i="4"/>
  <c r="U8" i="4"/>
  <c r="V8" i="4"/>
  <c r="W8" i="4"/>
  <c r="X8" i="4"/>
  <c r="C9" i="4"/>
  <c r="D9" i="4"/>
  <c r="E9" i="4"/>
  <c r="H9" i="4"/>
  <c r="K9" i="4"/>
  <c r="N9" i="4"/>
  <c r="R9" i="4"/>
  <c r="S9" i="4"/>
  <c r="T9" i="4"/>
  <c r="U9" i="4"/>
  <c r="V9" i="4"/>
  <c r="W9" i="4"/>
  <c r="X9" i="4"/>
  <c r="F9" i="4" s="1"/>
  <c r="C10" i="4"/>
  <c r="D10" i="4"/>
  <c r="E10" i="4"/>
  <c r="H10" i="4"/>
  <c r="K10" i="4"/>
  <c r="N10" i="4"/>
  <c r="R10" i="4"/>
  <c r="S10" i="4"/>
  <c r="T10" i="4"/>
  <c r="U10" i="4"/>
  <c r="V10" i="4"/>
  <c r="W10" i="4"/>
  <c r="X10" i="4"/>
  <c r="F10" i="4" s="1"/>
  <c r="C11" i="4"/>
  <c r="D11" i="4"/>
  <c r="E11" i="4"/>
  <c r="H11" i="4"/>
  <c r="K11" i="4"/>
  <c r="N11" i="4"/>
  <c r="R11" i="4"/>
  <c r="S11" i="4"/>
  <c r="T11" i="4"/>
  <c r="U11" i="4"/>
  <c r="V11" i="4"/>
  <c r="W11" i="4"/>
  <c r="X11" i="4"/>
  <c r="F11" i="4" s="1"/>
  <c r="C12" i="4"/>
  <c r="D12" i="4"/>
  <c r="E12" i="4"/>
  <c r="F12" i="4"/>
  <c r="H12" i="4"/>
  <c r="K12" i="4"/>
  <c r="N12" i="4"/>
  <c r="R12" i="4"/>
  <c r="S12" i="4"/>
  <c r="T12" i="4"/>
  <c r="U12" i="4"/>
  <c r="V12" i="4"/>
  <c r="W12" i="4"/>
  <c r="X12" i="4"/>
  <c r="C13" i="4"/>
  <c r="D13" i="4"/>
  <c r="E13" i="4"/>
  <c r="F13" i="4"/>
  <c r="H13" i="4"/>
  <c r="K13" i="4"/>
  <c r="N13" i="4"/>
  <c r="R13" i="4"/>
  <c r="U13" i="4" s="1"/>
  <c r="S13" i="4"/>
  <c r="T13" i="4"/>
  <c r="V13" i="4"/>
  <c r="W13" i="4"/>
  <c r="X13" i="4"/>
  <c r="C14" i="4"/>
  <c r="D14" i="4"/>
  <c r="E14" i="4"/>
  <c r="F14" i="4"/>
  <c r="H14" i="4"/>
  <c r="K14" i="4"/>
  <c r="N14" i="4"/>
  <c r="R14" i="4"/>
  <c r="U14" i="4" s="1"/>
  <c r="S14" i="4"/>
  <c r="T14" i="4"/>
  <c r="V14" i="4"/>
  <c r="W14" i="4"/>
  <c r="X14" i="4"/>
  <c r="C15" i="4"/>
  <c r="D15" i="4"/>
  <c r="E15" i="4"/>
  <c r="F15" i="4"/>
  <c r="H15" i="4"/>
  <c r="K15" i="4"/>
  <c r="N15" i="4"/>
  <c r="R15" i="4"/>
  <c r="U15" i="4" s="1"/>
  <c r="S15" i="4"/>
  <c r="T15" i="4"/>
  <c r="V15" i="4"/>
  <c r="W15" i="4"/>
  <c r="X15" i="4"/>
  <c r="C16" i="4"/>
  <c r="D16" i="4"/>
  <c r="E16" i="4"/>
  <c r="F16" i="4"/>
  <c r="H16" i="4"/>
  <c r="K16" i="4"/>
  <c r="N16" i="4"/>
  <c r="R16" i="4"/>
  <c r="S16" i="4"/>
  <c r="T16" i="4"/>
  <c r="U16" i="4"/>
  <c r="V16" i="4"/>
  <c r="W16" i="4"/>
  <c r="X16" i="4"/>
  <c r="C17" i="4"/>
  <c r="D17" i="4"/>
  <c r="E17" i="4"/>
  <c r="H17" i="4"/>
  <c r="K17" i="4"/>
  <c r="N17" i="4"/>
  <c r="R17" i="4"/>
  <c r="S17" i="4"/>
  <c r="T17" i="4"/>
  <c r="U17" i="4"/>
  <c r="V17" i="4"/>
  <c r="W17" i="4"/>
  <c r="X17" i="4"/>
  <c r="F17" i="4" s="1"/>
  <c r="C18" i="4"/>
  <c r="D18" i="4"/>
  <c r="E18" i="4"/>
  <c r="H18" i="4"/>
  <c r="K18" i="4"/>
  <c r="N18" i="4"/>
  <c r="R18" i="4"/>
  <c r="S18" i="4"/>
  <c r="T18" i="4"/>
  <c r="U18" i="4"/>
  <c r="V18" i="4"/>
  <c r="W18" i="4"/>
  <c r="X18" i="4"/>
  <c r="F18" i="4" s="1"/>
  <c r="C19" i="4"/>
  <c r="D19" i="4"/>
  <c r="E19" i="4"/>
  <c r="H19" i="4"/>
  <c r="K19" i="4"/>
  <c r="N19" i="4"/>
  <c r="R19" i="4"/>
  <c r="S19" i="4"/>
  <c r="T19" i="4"/>
  <c r="U19" i="4"/>
  <c r="V19" i="4"/>
  <c r="W19" i="4"/>
  <c r="X19" i="4"/>
  <c r="F19" i="4" s="1"/>
  <c r="C20" i="4"/>
  <c r="D20" i="4"/>
  <c r="E20" i="4"/>
  <c r="F20" i="4"/>
  <c r="H20" i="4"/>
  <c r="K20" i="4"/>
  <c r="N20" i="4"/>
  <c r="R20" i="4"/>
  <c r="S20" i="4"/>
  <c r="T20" i="4"/>
  <c r="U20" i="4"/>
  <c r="V20" i="4"/>
  <c r="W20" i="4"/>
  <c r="X20" i="4"/>
  <c r="C21" i="4"/>
  <c r="D21" i="4"/>
  <c r="E21" i="4"/>
  <c r="F21" i="4"/>
  <c r="H21" i="4"/>
  <c r="K21" i="4"/>
  <c r="N21" i="4"/>
  <c r="R21" i="4"/>
  <c r="U21" i="4" s="1"/>
  <c r="S21" i="4"/>
  <c r="T21" i="4"/>
  <c r="V21" i="4"/>
  <c r="W21" i="4"/>
  <c r="X21" i="4"/>
  <c r="C22" i="4"/>
  <c r="D22" i="4"/>
  <c r="E22" i="4"/>
  <c r="F22" i="4"/>
  <c r="H22" i="4"/>
  <c r="K22" i="4"/>
  <c r="N22" i="4"/>
  <c r="R22" i="4"/>
  <c r="U22" i="4" s="1"/>
  <c r="S22" i="4"/>
  <c r="T22" i="4"/>
  <c r="V22" i="4"/>
  <c r="W22" i="4"/>
  <c r="X22" i="4"/>
  <c r="C23" i="4"/>
  <c r="D23" i="4"/>
  <c r="E23" i="4"/>
  <c r="F23" i="4"/>
  <c r="H23" i="4"/>
  <c r="K23" i="4"/>
  <c r="N23" i="4"/>
  <c r="R23" i="4"/>
  <c r="U23" i="4" s="1"/>
  <c r="S23" i="4"/>
  <c r="T23" i="4"/>
  <c r="V23" i="4"/>
  <c r="W23" i="4"/>
  <c r="X23" i="4"/>
  <c r="R24" i="4"/>
  <c r="S24" i="4"/>
  <c r="T24" i="4"/>
  <c r="U24" i="4"/>
  <c r="V24" i="4"/>
  <c r="W24" i="4"/>
  <c r="X24" i="4"/>
  <c r="R25" i="4"/>
  <c r="S25" i="4"/>
  <c r="T25" i="4"/>
  <c r="U25" i="4"/>
  <c r="V25" i="4"/>
  <c r="W25" i="4"/>
  <c r="X25" i="4"/>
  <c r="R26" i="4"/>
  <c r="S26" i="4"/>
  <c r="T26" i="4"/>
  <c r="U26" i="4"/>
  <c r="V26" i="4"/>
  <c r="W26" i="4"/>
  <c r="X26" i="4"/>
  <c r="R27" i="4"/>
  <c r="S27" i="4"/>
  <c r="T27" i="4"/>
  <c r="U27" i="4"/>
  <c r="V27" i="4"/>
  <c r="W27" i="4"/>
  <c r="X27" i="4"/>
  <c r="R28" i="4"/>
  <c r="S28" i="4"/>
  <c r="T28" i="4"/>
  <c r="U28" i="4"/>
  <c r="V28" i="4"/>
  <c r="W28" i="4"/>
  <c r="X28" i="4"/>
  <c r="R29" i="4"/>
  <c r="S29" i="4"/>
  <c r="T29" i="4"/>
  <c r="U29" i="4"/>
  <c r="V29" i="4"/>
  <c r="W29" i="4"/>
  <c r="X29" i="4"/>
  <c r="R30" i="4"/>
  <c r="U30" i="4" s="1"/>
  <c r="S30" i="4"/>
  <c r="T30" i="4"/>
  <c r="V30" i="4"/>
  <c r="W30" i="4"/>
  <c r="X30" i="4"/>
  <c r="R31" i="4"/>
  <c r="S31" i="4"/>
  <c r="T31" i="4"/>
  <c r="U31" i="4"/>
  <c r="V31" i="4"/>
  <c r="W31" i="4"/>
  <c r="X31" i="4"/>
  <c r="R32" i="4"/>
  <c r="S32" i="4"/>
  <c r="T32" i="4"/>
  <c r="U32" i="4"/>
  <c r="V32" i="4"/>
  <c r="W32" i="4"/>
  <c r="X32" i="4"/>
  <c r="R33" i="4"/>
  <c r="S33" i="4"/>
  <c r="T33" i="4"/>
  <c r="U33" i="4"/>
  <c r="V33" i="4"/>
  <c r="W33" i="4"/>
  <c r="X33" i="4"/>
  <c r="R34" i="4"/>
  <c r="S34" i="4"/>
  <c r="T34" i="4"/>
  <c r="U34" i="4"/>
  <c r="V34" i="4"/>
  <c r="W34" i="4"/>
  <c r="X34" i="4"/>
  <c r="R35" i="4"/>
  <c r="U35" i="4" s="1"/>
  <c r="S35" i="4"/>
  <c r="T35" i="4"/>
  <c r="V35" i="4"/>
  <c r="W35" i="4"/>
  <c r="X35" i="4"/>
  <c r="R36" i="4"/>
  <c r="S36" i="4"/>
  <c r="T36" i="4"/>
  <c r="U36" i="4"/>
  <c r="V36" i="4"/>
  <c r="W36" i="4"/>
  <c r="X36" i="4"/>
  <c r="R37" i="4"/>
  <c r="U37" i="4" s="1"/>
  <c r="S37" i="4"/>
  <c r="T37" i="4"/>
  <c r="V37" i="4"/>
  <c r="W37" i="4"/>
  <c r="X37" i="4"/>
  <c r="R38" i="4"/>
  <c r="S38" i="4"/>
  <c r="T38" i="4"/>
  <c r="U38" i="4"/>
  <c r="V38" i="4"/>
  <c r="W38" i="4"/>
  <c r="X38" i="4"/>
  <c r="R39" i="4"/>
  <c r="U39" i="4" s="1"/>
  <c r="S39" i="4"/>
  <c r="T39" i="4"/>
  <c r="V39" i="4"/>
  <c r="W39" i="4"/>
  <c r="X39" i="4"/>
  <c r="R40" i="4"/>
  <c r="S40" i="4"/>
  <c r="T40" i="4"/>
  <c r="U40" i="4"/>
  <c r="V40" i="4"/>
  <c r="W40" i="4"/>
  <c r="X40" i="4"/>
  <c r="R41" i="4"/>
  <c r="S41" i="4"/>
  <c r="T41" i="4"/>
  <c r="U41" i="4"/>
  <c r="V41" i="4"/>
  <c r="W41" i="4"/>
  <c r="X41" i="4"/>
  <c r="R42" i="4"/>
  <c r="S42" i="4"/>
  <c r="T42" i="4"/>
  <c r="U42" i="4"/>
  <c r="V42" i="4"/>
  <c r="W42" i="4"/>
  <c r="X42" i="4"/>
  <c r="R43" i="4"/>
  <c r="S43" i="4"/>
  <c r="T43" i="4"/>
  <c r="U43" i="4"/>
  <c r="V43" i="4"/>
  <c r="W43" i="4"/>
  <c r="X43" i="4"/>
  <c r="R44" i="4"/>
  <c r="S44" i="4"/>
  <c r="T44" i="4"/>
  <c r="U44" i="4"/>
  <c r="V44" i="4"/>
  <c r="W44" i="4"/>
  <c r="X44" i="4"/>
  <c r="R45" i="4"/>
  <c r="S45" i="4"/>
  <c r="T45" i="4"/>
  <c r="U45" i="4"/>
  <c r="V45" i="4"/>
  <c r="W45" i="4"/>
  <c r="X45" i="4"/>
  <c r="R46" i="4"/>
  <c r="U46" i="4" s="1"/>
  <c r="S46" i="4"/>
  <c r="T46" i="4"/>
  <c r="V46" i="4"/>
  <c r="W46" i="4"/>
  <c r="X46" i="4"/>
  <c r="R47" i="4"/>
  <c r="S47" i="4"/>
  <c r="T47" i="4"/>
  <c r="U47" i="4"/>
  <c r="V47" i="4"/>
  <c r="W47" i="4"/>
  <c r="X47" i="4"/>
  <c r="R48" i="4"/>
  <c r="S48" i="4"/>
  <c r="T48" i="4"/>
  <c r="U48" i="4"/>
  <c r="V48" i="4"/>
  <c r="W48" i="4"/>
  <c r="X48" i="4"/>
  <c r="R49" i="4"/>
  <c r="S49" i="4"/>
  <c r="T49" i="4"/>
  <c r="U49" i="4"/>
  <c r="V49" i="4"/>
  <c r="W49" i="4"/>
  <c r="X49" i="4"/>
  <c r="R50" i="4"/>
  <c r="S50" i="4"/>
  <c r="T50" i="4"/>
  <c r="U50" i="4"/>
  <c r="V50" i="4"/>
  <c r="W50" i="4"/>
  <c r="X50" i="4"/>
  <c r="R51" i="4"/>
  <c r="U51" i="4" s="1"/>
  <c r="S51" i="4"/>
  <c r="T51" i="4"/>
  <c r="V51" i="4"/>
  <c r="W51" i="4"/>
  <c r="X51" i="4"/>
  <c r="R52" i="4"/>
  <c r="S52" i="4"/>
  <c r="T52" i="4"/>
  <c r="U52" i="4"/>
  <c r="V52" i="4"/>
  <c r="W52" i="4"/>
  <c r="X52" i="4"/>
  <c r="R53" i="4"/>
  <c r="U53" i="4" s="1"/>
  <c r="S53" i="4"/>
  <c r="T53" i="4"/>
  <c r="V53" i="4"/>
  <c r="W53" i="4"/>
  <c r="X53" i="4"/>
  <c r="R54" i="4"/>
  <c r="S54" i="4"/>
  <c r="T54" i="4"/>
  <c r="U54" i="4"/>
  <c r="V54" i="4"/>
  <c r="W54" i="4"/>
  <c r="X54" i="4"/>
  <c r="R55" i="4"/>
  <c r="U55" i="4" s="1"/>
  <c r="S55" i="4"/>
  <c r="T55" i="4"/>
  <c r="V55" i="4"/>
  <c r="W55" i="4"/>
  <c r="X55" i="4"/>
  <c r="R56" i="4"/>
  <c r="S56" i="4"/>
  <c r="T56" i="4"/>
  <c r="U56" i="4"/>
  <c r="V56" i="4"/>
  <c r="W56" i="4"/>
  <c r="X56" i="4"/>
  <c r="R57" i="4"/>
  <c r="S57" i="4"/>
  <c r="T57" i="4"/>
  <c r="U57" i="4"/>
  <c r="V57" i="4"/>
  <c r="W57" i="4"/>
  <c r="X57" i="4"/>
  <c r="R58" i="4"/>
  <c r="S58" i="4"/>
  <c r="T58" i="4"/>
  <c r="U58" i="4"/>
  <c r="V58" i="4"/>
  <c r="W58" i="4"/>
  <c r="X58" i="4"/>
  <c r="R59" i="4"/>
  <c r="S59" i="4"/>
  <c r="T59" i="4"/>
  <c r="U59" i="4"/>
  <c r="V59" i="4"/>
  <c r="W59" i="4"/>
  <c r="X59" i="4"/>
  <c r="R60" i="4"/>
  <c r="S60" i="4"/>
  <c r="T60" i="4"/>
  <c r="U60" i="4"/>
  <c r="V60" i="4"/>
  <c r="W60" i="4"/>
  <c r="X60" i="4"/>
  <c r="R61" i="4"/>
  <c r="S61" i="4"/>
  <c r="T61" i="4"/>
  <c r="U61" i="4"/>
  <c r="V61" i="4"/>
  <c r="W61" i="4"/>
  <c r="X61" i="4"/>
  <c r="R62" i="4"/>
  <c r="U62" i="4" s="1"/>
  <c r="S62" i="4"/>
  <c r="T62" i="4"/>
  <c r="V62" i="4"/>
  <c r="W62" i="4"/>
  <c r="X62" i="4"/>
  <c r="R63" i="4"/>
  <c r="S63" i="4"/>
  <c r="T63" i="4"/>
  <c r="U63" i="4"/>
  <c r="V63" i="4"/>
  <c r="W63" i="4"/>
  <c r="X63" i="4"/>
  <c r="K80" i="3" l="1"/>
  <c r="J20" i="3"/>
  <c r="I28" i="3" s="1"/>
  <c r="H23" i="3" s="1"/>
  <c r="H38" i="3" s="1"/>
  <c r="I43" i="3" s="1"/>
  <c r="J60" i="3"/>
  <c r="I68" i="3" s="1"/>
  <c r="H62" i="3" s="1"/>
  <c r="H47" i="3" s="1"/>
  <c r="J76" i="3"/>
  <c r="D33" i="3"/>
  <c r="I52" i="3" s="1"/>
  <c r="F47" i="3"/>
  <c r="E43" i="3" s="1"/>
  <c r="E23" i="3"/>
  <c r="F38" i="3" s="1"/>
  <c r="K72" i="3"/>
  <c r="D13" i="3"/>
  <c r="D73" i="3"/>
  <c r="I12" i="3" s="1"/>
  <c r="C68" i="3"/>
</calcChain>
</file>

<file path=xl/sharedStrings.xml><?xml version="1.0" encoding="utf-8"?>
<sst xmlns="http://schemas.openxmlformats.org/spreadsheetml/2006/main" count="283" uniqueCount="172">
  <si>
    <t>Finał Krajowy</t>
  </si>
  <si>
    <t>IGRZYSKA MŁODZIEŻY SZKOLNEJ</t>
  </si>
  <si>
    <t>Siatkówka Plażowa</t>
  </si>
  <si>
    <t>Dziewczęta - rocznik &gt; 2010/2011</t>
  </si>
  <si>
    <t>KRAPKOWICE - 17.06.2025</t>
  </si>
  <si>
    <t>SP 3 ŻORY</t>
  </si>
  <si>
    <t>Ausheva Maria</t>
  </si>
  <si>
    <t>Skaba Alicja</t>
  </si>
  <si>
    <t>SP 97 WROCŁAW</t>
  </si>
  <si>
    <t>Chmielewska Inez</t>
  </si>
  <si>
    <t>Szydełko Nina</t>
  </si>
  <si>
    <t>Urbanowicz Martyna</t>
  </si>
  <si>
    <t>SP 3 GRUDZIĄDZ</t>
  </si>
  <si>
    <t>Felczak Wiktoria</t>
  </si>
  <si>
    <t>Majewska Gabriela</t>
  </si>
  <si>
    <t>Senica Julia</t>
  </si>
  <si>
    <t>SP CZŁUCHÓW</t>
  </si>
  <si>
    <t>Blicharz Maria</t>
  </si>
  <si>
    <t>Gasperowicz Milena</t>
  </si>
  <si>
    <t>Puszcz Pola</t>
  </si>
  <si>
    <t>PSP 10 OPOLE</t>
  </si>
  <si>
    <t>Aksamit Hanna</t>
  </si>
  <si>
    <t>Mazur Wiktoria</t>
  </si>
  <si>
    <t>Znaińska Aleksandra</t>
  </si>
  <si>
    <t>PSP 2 OPOLE</t>
  </si>
  <si>
    <t>Gorlewska Bianka</t>
  </si>
  <si>
    <t>Juścińska Alicja</t>
  </si>
  <si>
    <t>Stoksik Aleksandra</t>
  </si>
  <si>
    <t>SP 1 LIMANOWA</t>
  </si>
  <si>
    <t>Biedroń Nikola</t>
  </si>
  <si>
    <t>Kaińska Lena</t>
  </si>
  <si>
    <t>Mól Maria</t>
  </si>
  <si>
    <t>SP 9 RUMIA</t>
  </si>
  <si>
    <t>Fierek Lena</t>
  </si>
  <si>
    <t>Kaźmierkiewicz Julia</t>
  </si>
  <si>
    <t>Sukiennik Zuzanna</t>
  </si>
  <si>
    <t>śląskie</t>
  </si>
  <si>
    <t>dolnośląskie</t>
  </si>
  <si>
    <t>kujawsko-pomorskie</t>
  </si>
  <si>
    <t>pomorskie</t>
  </si>
  <si>
    <t>opolskie</t>
  </si>
  <si>
    <t>małopolskie</t>
  </si>
  <si>
    <t>PSP 19 KĘDZIERZYN-KOŹLE</t>
  </si>
  <si>
    <t>Hordyjewicz Nadia</t>
  </si>
  <si>
    <t>Parusel Kamila</t>
  </si>
  <si>
    <t>Stanisławska Kinga</t>
  </si>
  <si>
    <t>SP KRACZEWICE</t>
  </si>
  <si>
    <t>Szeląg Barbara</t>
  </si>
  <si>
    <t>Szeląg Maria</t>
  </si>
  <si>
    <t>lubelskie</t>
  </si>
  <si>
    <t>SP ROZPRZA</t>
  </si>
  <si>
    <t>łódzkie</t>
  </si>
  <si>
    <t>Dawidowicz Aleksandra</t>
  </si>
  <si>
    <t>Odrzywół Weronika</t>
  </si>
  <si>
    <t>Włodarczyk Julia</t>
  </si>
  <si>
    <t>ORGANIZATOR</t>
  </si>
  <si>
    <t>Adam Czyż</t>
  </si>
  <si>
    <t>Chłopcy - rocznik &gt; 2010/2011</t>
  </si>
  <si>
    <t>SP 3 NYSA</t>
  </si>
  <si>
    <t>Jankowicz Maciej</t>
  </si>
  <si>
    <t>Olejniczak Tomasz</t>
  </si>
  <si>
    <t>SP MOSTY</t>
  </si>
  <si>
    <t>Dobryłko Dawid</t>
  </si>
  <si>
    <t>Tomkowicz Adam</t>
  </si>
  <si>
    <t>Wica Michał</t>
  </si>
  <si>
    <t>SP 2 PIŁA</t>
  </si>
  <si>
    <t>wielkopolskie</t>
  </si>
  <si>
    <t>Hryncewicz Filip</t>
  </si>
  <si>
    <t>Komisarek Mikołaj</t>
  </si>
  <si>
    <t>Łobaczewski Antoni</t>
  </si>
  <si>
    <t>Bryła Tadeusz</t>
  </si>
  <si>
    <t>Kruk Adam</t>
  </si>
  <si>
    <t>Różańsk Marek</t>
  </si>
  <si>
    <t>ZSSA RADLIN</t>
  </si>
  <si>
    <t>Dzido Franek</t>
  </si>
  <si>
    <t>Pałas Kajetan</t>
  </si>
  <si>
    <t>SP 2 ŚWIEBODZICE</t>
  </si>
  <si>
    <t>Jelonek Filip</t>
  </si>
  <si>
    <t>Maliborski Jakub</t>
  </si>
  <si>
    <t>Olejnik Paweł</t>
  </si>
  <si>
    <t>PSP 8 BRZEG</t>
  </si>
  <si>
    <t>Bydłowski Adam</t>
  </si>
  <si>
    <t>Paprotny Wiktor</t>
  </si>
  <si>
    <t>Zamojski Piotr</t>
  </si>
  <si>
    <t>SP 3 NAKŁO</t>
  </si>
  <si>
    <t>Arach Michał</t>
  </si>
  <si>
    <t>Kowalski Maciej</t>
  </si>
  <si>
    <t>Majchrzak Filip</t>
  </si>
  <si>
    <t>SP 7 ŚWIDNIK</t>
  </si>
  <si>
    <t>Borys Antoni</t>
  </si>
  <si>
    <t>Kusiński Patryk</t>
  </si>
  <si>
    <t>Różański Marek</t>
  </si>
  <si>
    <t>SP 2 ANDRYCHÓW</t>
  </si>
  <si>
    <t>Czuba Dariusz</t>
  </si>
  <si>
    <t>Kosztur Szymon</t>
  </si>
  <si>
    <t>Stachura Dawid</t>
  </si>
  <si>
    <t>Nr meczu</t>
  </si>
  <si>
    <t>Runda</t>
  </si>
  <si>
    <t>1 Para</t>
  </si>
  <si>
    <t>2 para</t>
  </si>
  <si>
    <t>Wynik</t>
  </si>
  <si>
    <t>Set 1</t>
  </si>
  <si>
    <t>Set 2</t>
  </si>
  <si>
    <t>Set 3</t>
  </si>
  <si>
    <t>I</t>
  </si>
  <si>
    <t>II</t>
  </si>
  <si>
    <t>III</t>
  </si>
  <si>
    <t>Półfinał</t>
  </si>
  <si>
    <t>3/4</t>
  </si>
  <si>
    <t>Finał</t>
  </si>
  <si>
    <t>TURNIEJ GŁÓWNY</t>
  </si>
  <si>
    <t>R 1</t>
  </si>
  <si>
    <t>P/L (14)</t>
  </si>
  <si>
    <t>Z/W (5)</t>
  </si>
  <si>
    <t>R 9</t>
  </si>
  <si>
    <t>P/L (4)</t>
  </si>
  <si>
    <t>Z/W (1)</t>
  </si>
  <si>
    <t>Semi-final 1</t>
  </si>
  <si>
    <t>Z/W (9)</t>
  </si>
  <si>
    <t>R 8</t>
  </si>
  <si>
    <t>PÓŁFINAŁ 1</t>
  </si>
  <si>
    <t>Z/W (13)</t>
  </si>
  <si>
    <t>Z/W (17)</t>
  </si>
  <si>
    <t>P/L (5)</t>
  </si>
  <si>
    <t>R 5</t>
  </si>
  <si>
    <t>Z/W (2)</t>
  </si>
  <si>
    <t>Z/W (15)</t>
  </si>
  <si>
    <t>R 12</t>
  </si>
  <si>
    <t>P/L (3)</t>
  </si>
  <si>
    <t>Z/W (6)</t>
  </si>
  <si>
    <t>Z/W (10)</t>
  </si>
  <si>
    <t>Z/W (19)</t>
  </si>
  <si>
    <t>P/L (19)</t>
  </si>
  <si>
    <t>R 4</t>
  </si>
  <si>
    <t>P/L (6)</t>
  </si>
  <si>
    <t>Z/W (22)</t>
  </si>
  <si>
    <t>Z/W (21)</t>
  </si>
  <si>
    <t>I Miejsce</t>
  </si>
  <si>
    <t>III  Miejsce</t>
  </si>
  <si>
    <t>1-st Place</t>
  </si>
  <si>
    <t>3-rd Place</t>
  </si>
  <si>
    <t>Final - Gold medal</t>
  </si>
  <si>
    <t>Final - Bronze medal</t>
  </si>
  <si>
    <t>R 3</t>
  </si>
  <si>
    <t>Z/W (20)</t>
  </si>
  <si>
    <t>P/L (20)</t>
  </si>
  <si>
    <t>P/L (13)</t>
  </si>
  <si>
    <t>Z/W (7)</t>
  </si>
  <si>
    <t>R 11</t>
  </si>
  <si>
    <t>P/L (2)</t>
  </si>
  <si>
    <t>Z/W (3)</t>
  </si>
  <si>
    <t>Z/W (11)</t>
  </si>
  <si>
    <t>R 6</t>
  </si>
  <si>
    <t>P/L (7)</t>
  </si>
  <si>
    <t>Z/W (14)</t>
  </si>
  <si>
    <t>Z/W (18)</t>
  </si>
  <si>
    <t>R 7</t>
  </si>
  <si>
    <t>PÓŁFINAŁ 2</t>
  </si>
  <si>
    <t>Z/W (4)</t>
  </si>
  <si>
    <t>Z/W (16)</t>
  </si>
  <si>
    <t>Semi-final 2</t>
  </si>
  <si>
    <t>R 10</t>
  </si>
  <si>
    <t>P/L (1)</t>
  </si>
  <si>
    <t>Z/W (8)</t>
  </si>
  <si>
    <t>Z/W (12)</t>
  </si>
  <si>
    <t>R 2</t>
  </si>
  <si>
    <t>P/L (8)</t>
  </si>
  <si>
    <t>1-szy DZIEŃ --- 1-st Day</t>
  </si>
  <si>
    <t>2-gi DZIEŃ --- 2-nd Day</t>
  </si>
  <si>
    <t>IMS Dziewczęta</t>
  </si>
  <si>
    <t>Krapkowice</t>
  </si>
  <si>
    <t>IMS chłopcy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</si>
</sst>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#"/>
    <numFmt numFmtId="165" formatCode="##&quot;:&quot;"/>
    <numFmt numFmtId="166" formatCode="##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rgb="FF00B050"/>
      <name val="Arial"/>
      <family val="2"/>
      <charset val="238"/>
    </font>
    <font>
      <b/>
      <sz val="9"/>
      <color theme="8" tint="0.3999755851924192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color rgb="FFFF0000"/>
      <name val="Arial CE"/>
      <charset val="238"/>
    </font>
    <font>
      <sz val="10"/>
      <color theme="0"/>
      <name val="Arial CE"/>
      <charset val="238"/>
    </font>
    <font>
      <b/>
      <sz val="10"/>
      <name val="Arial CE"/>
      <charset val="238"/>
    </font>
    <font>
      <sz val="12"/>
      <name val="Times New Roman PL"/>
    </font>
    <font>
      <b/>
      <sz val="40"/>
      <name val="Arial Narrow"/>
      <family val="2"/>
    </font>
    <font>
      <b/>
      <sz val="24"/>
      <name val="Arial Narrow"/>
      <family val="2"/>
    </font>
    <font>
      <sz val="12"/>
      <name val="Arial Narrow"/>
      <family val="2"/>
    </font>
    <font>
      <b/>
      <sz val="22"/>
      <name val="Arial Narrow"/>
      <family val="2"/>
    </font>
    <font>
      <sz val="13"/>
      <name val="Arial Narrow"/>
      <family val="2"/>
    </font>
    <font>
      <sz val="13"/>
      <name val="Times New Roman PL"/>
    </font>
    <font>
      <b/>
      <sz val="13"/>
      <name val="Arial Narrow"/>
      <family val="2"/>
    </font>
    <font>
      <b/>
      <sz val="10"/>
      <name val="Arial Narrow"/>
      <family val="2"/>
      <charset val="238"/>
    </font>
    <font>
      <b/>
      <sz val="13"/>
      <name val="Times New Roman PL"/>
    </font>
    <font>
      <b/>
      <sz val="10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13"/>
      <name val="Arial Narrow"/>
      <family val="2"/>
      <charset val="238"/>
    </font>
    <font>
      <sz val="8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5" fillId="0" borderId="0"/>
  </cellStyleXfs>
  <cellXfs count="1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0" xfId="0" applyFont="1" applyBorder="1"/>
    <xf numFmtId="0" fontId="8" fillId="0" borderId="0" xfId="0" applyFont="1" applyBorder="1" applyAlignment="1"/>
    <xf numFmtId="0" fontId="8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3" borderId="7" xfId="1" applyFont="1" applyFill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0" xfId="1" applyFont="1"/>
    <xf numFmtId="0" fontId="12" fillId="0" borderId="0" xfId="1" applyFont="1"/>
    <xf numFmtId="0" fontId="11" fillId="0" borderId="0" xfId="1"/>
    <xf numFmtId="2" fontId="9" fillId="3" borderId="7" xfId="1" applyNumberFormat="1" applyFont="1" applyFill="1" applyBorder="1" applyAlignment="1">
      <alignment horizontal="center"/>
    </xf>
    <xf numFmtId="164" fontId="11" fillId="0" borderId="8" xfId="1" applyNumberFormat="1" applyBorder="1" applyAlignment="1" applyProtection="1">
      <alignment horizontal="center"/>
      <protection locked="0"/>
    </xf>
    <xf numFmtId="165" fontId="11" fillId="0" borderId="8" xfId="1" applyNumberFormat="1" applyBorder="1" applyAlignment="1">
      <alignment horizontal="center"/>
    </xf>
    <xf numFmtId="164" fontId="11" fillId="0" borderId="10" xfId="1" applyNumberFormat="1" applyBorder="1" applyAlignment="1" applyProtection="1">
      <alignment horizontal="center"/>
      <protection locked="0"/>
    </xf>
    <xf numFmtId="164" fontId="11" fillId="0" borderId="9" xfId="1" applyNumberFormat="1" applyBorder="1" applyAlignment="1" applyProtection="1">
      <alignment horizontal="center"/>
      <protection locked="0"/>
    </xf>
    <xf numFmtId="0" fontId="10" fillId="0" borderId="0" xfId="1" applyFont="1" applyAlignment="1">
      <alignment horizontal="center"/>
    </xf>
    <xf numFmtId="166" fontId="10" fillId="0" borderId="0" xfId="1" applyNumberFormat="1" applyFont="1"/>
    <xf numFmtId="49" fontId="9" fillId="3" borderId="7" xfId="1" applyNumberFormat="1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0" fontId="11" fillId="0" borderId="0" xfId="1" applyAlignment="1">
      <alignment horizontal="center"/>
    </xf>
    <xf numFmtId="2" fontId="9" fillId="0" borderId="0" xfId="1" applyNumberFormat="1" applyFont="1" applyAlignment="1">
      <alignment horizontal="center"/>
    </xf>
    <xf numFmtId="164" fontId="11" fillId="0" borderId="0" xfId="1" applyNumberFormat="1" applyAlignment="1" applyProtection="1">
      <alignment horizontal="center"/>
      <protection locked="0"/>
    </xf>
    <xf numFmtId="165" fontId="11" fillId="0" borderId="0" xfId="1" applyNumberFormat="1" applyAlignment="1">
      <alignment horizontal="center"/>
    </xf>
    <xf numFmtId="49" fontId="9" fillId="0" borderId="0" xfId="1" applyNumberFormat="1" applyFont="1" applyAlignment="1">
      <alignment horizontal="center"/>
    </xf>
    <xf numFmtId="0" fontId="13" fillId="0" borderId="0" xfId="1" applyFont="1"/>
    <xf numFmtId="0" fontId="14" fillId="0" borderId="0" xfId="1" applyFont="1" applyAlignment="1">
      <alignment horizontal="center"/>
    </xf>
    <xf numFmtId="49" fontId="14" fillId="0" borderId="0" xfId="1" applyNumberFormat="1" applyFont="1" applyAlignment="1">
      <alignment horizontal="center"/>
    </xf>
    <xf numFmtId="0" fontId="9" fillId="3" borderId="7" xfId="1" applyFont="1" applyFill="1" applyBorder="1" applyAlignment="1">
      <alignment horizontal="center" wrapText="1"/>
    </xf>
    <xf numFmtId="0" fontId="11" fillId="3" borderId="7" xfId="1" applyFill="1" applyBorder="1" applyAlignment="1">
      <alignment wrapText="1"/>
    </xf>
    <xf numFmtId="0" fontId="11" fillId="3" borderId="7" xfId="1" applyFill="1" applyBorder="1" applyAlignment="1">
      <alignment horizontal="center" wrapText="1"/>
    </xf>
    <xf numFmtId="0" fontId="11" fillId="0" borderId="0" xfId="1" applyAlignment="1">
      <alignment wrapText="1"/>
    </xf>
    <xf numFmtId="0" fontId="11" fillId="0" borderId="0" xfId="1" applyAlignment="1">
      <alignment horizontal="center" wrapText="1"/>
    </xf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8" fillId="0" borderId="0" xfId="2" applyFont="1" applyAlignment="1">
      <alignment vertical="center"/>
    </xf>
    <xf numFmtId="0" fontId="19" fillId="0" borderId="0" xfId="2" applyFont="1"/>
    <xf numFmtId="0" fontId="19" fillId="0" borderId="0" xfId="2" applyFont="1" applyAlignment="1">
      <alignment horizontal="center"/>
    </xf>
    <xf numFmtId="0" fontId="15" fillId="0" borderId="0" xfId="2"/>
    <xf numFmtId="0" fontId="20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2" applyFont="1"/>
    <xf numFmtId="0" fontId="22" fillId="0" borderId="0" xfId="2" applyFont="1" applyAlignment="1">
      <alignment horizontal="right" vertical="center"/>
    </xf>
    <xf numFmtId="0" fontId="22" fillId="0" borderId="0" xfId="2" applyFont="1" applyAlignment="1">
      <alignment horizontal="right" vertical="center"/>
    </xf>
    <xf numFmtId="0" fontId="23" fillId="0" borderId="0" xfId="1" applyFont="1" applyAlignment="1">
      <alignment horizontal="left" vertical="center"/>
    </xf>
    <xf numFmtId="0" fontId="24" fillId="0" borderId="0" xfId="2" applyFont="1" applyAlignment="1">
      <alignment vertical="center"/>
    </xf>
    <xf numFmtId="0" fontId="20" fillId="0" borderId="11" xfId="2" applyFont="1" applyBorder="1" applyAlignment="1">
      <alignment horizontal="center" vertical="center"/>
    </xf>
    <xf numFmtId="0" fontId="20" fillId="0" borderId="12" xfId="2" applyFont="1" applyBorder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22" fillId="0" borderId="12" xfId="2" applyFont="1" applyBorder="1" applyAlignment="1">
      <alignment horizontal="center" vertical="center"/>
    </xf>
    <xf numFmtId="0" fontId="24" fillId="0" borderId="0" xfId="2" applyFont="1" applyAlignment="1">
      <alignment horizontal="right" vertical="center"/>
    </xf>
    <xf numFmtId="0" fontId="25" fillId="0" borderId="13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0" fillId="0" borderId="14" xfId="2" applyFont="1" applyBorder="1" applyAlignment="1">
      <alignment vertical="center"/>
    </xf>
    <xf numFmtId="0" fontId="26" fillId="0" borderId="12" xfId="2" applyFont="1" applyBorder="1" applyAlignment="1">
      <alignment horizontal="center" vertical="center"/>
    </xf>
    <xf numFmtId="0" fontId="20" fillId="0" borderId="11" xfId="2" applyFont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15" fillId="0" borderId="15" xfId="2" applyBorder="1" applyAlignment="1">
      <alignment horizontal="left" vertical="center"/>
    </xf>
    <xf numFmtId="0" fontId="20" fillId="0" borderId="0" xfId="2" applyFont="1" applyAlignment="1">
      <alignment horizontal="right" vertical="center"/>
    </xf>
    <xf numFmtId="0" fontId="22" fillId="0" borderId="12" xfId="2" applyFont="1" applyBorder="1" applyAlignment="1">
      <alignment horizontal="right" vertical="center"/>
    </xf>
    <xf numFmtId="0" fontId="24" fillId="0" borderId="16" xfId="2" applyFont="1" applyBorder="1" applyAlignment="1">
      <alignment horizontal="right" vertical="center"/>
    </xf>
    <xf numFmtId="0" fontId="20" fillId="0" borderId="14" xfId="2" applyFont="1" applyBorder="1" applyAlignment="1">
      <alignment horizontal="center" vertical="center"/>
    </xf>
    <xf numFmtId="0" fontId="22" fillId="0" borderId="14" xfId="2" applyFont="1" applyBorder="1" applyAlignment="1">
      <alignment vertical="center"/>
    </xf>
    <xf numFmtId="0" fontId="23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8" fillId="0" borderId="12" xfId="2" applyFont="1" applyBorder="1" applyAlignment="1">
      <alignment horizontal="left" vertical="center"/>
    </xf>
    <xf numFmtId="0" fontId="22" fillId="0" borderId="14" xfId="2" applyFont="1" applyBorder="1" applyAlignment="1">
      <alignment horizontal="center" vertical="center"/>
    </xf>
    <xf numFmtId="0" fontId="22" fillId="0" borderId="14" xfId="2" applyFont="1" applyBorder="1" applyAlignment="1">
      <alignment horizontal="center" vertical="center"/>
    </xf>
    <xf numFmtId="0" fontId="15" fillId="0" borderId="16" xfId="2" applyBorder="1" applyAlignment="1">
      <alignment horizontal="left" vertical="center"/>
    </xf>
    <xf numFmtId="0" fontId="28" fillId="0" borderId="14" xfId="2" applyFont="1" applyBorder="1" applyAlignment="1">
      <alignment horizontal="center" vertical="center"/>
    </xf>
    <xf numFmtId="0" fontId="20" fillId="0" borderId="16" xfId="2" applyFont="1" applyBorder="1" applyAlignment="1">
      <alignment horizontal="left" vertical="center"/>
    </xf>
    <xf numFmtId="0" fontId="22" fillId="0" borderId="0" xfId="2" applyFont="1" applyAlignment="1">
      <alignment horizontal="center" vertical="center"/>
    </xf>
    <xf numFmtId="0" fontId="29" fillId="0" borderId="14" xfId="2" applyFont="1" applyBorder="1" applyAlignment="1">
      <alignment horizontal="center"/>
    </xf>
    <xf numFmtId="0" fontId="20" fillId="0" borderId="17" xfId="2" applyFont="1" applyBorder="1" applyAlignment="1">
      <alignment horizontal="center" vertical="center"/>
    </xf>
    <xf numFmtId="0" fontId="29" fillId="0" borderId="14" xfId="2" applyFont="1" applyBorder="1" applyAlignment="1">
      <alignment horizontal="center" vertical="center"/>
    </xf>
    <xf numFmtId="0" fontId="22" fillId="0" borderId="15" xfId="2" applyFont="1" applyBorder="1" applyAlignment="1">
      <alignment horizontal="right" vertical="center"/>
    </xf>
    <xf numFmtId="0" fontId="21" fillId="0" borderId="15" xfId="2" applyFont="1" applyBorder="1" applyAlignment="1">
      <alignment horizontal="left" vertical="center"/>
    </xf>
    <xf numFmtId="0" fontId="21" fillId="0" borderId="14" xfId="2" applyFont="1" applyBorder="1"/>
    <xf numFmtId="0" fontId="20" fillId="0" borderId="17" xfId="2" applyFont="1" applyBorder="1" applyAlignment="1">
      <alignment vertical="center"/>
    </xf>
    <xf numFmtId="0" fontId="22" fillId="0" borderId="14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18" xfId="2" applyBorder="1" applyAlignment="1">
      <alignment vertical="center"/>
    </xf>
    <xf numFmtId="0" fontId="26" fillId="0" borderId="18" xfId="2" applyFont="1" applyBorder="1" applyAlignment="1">
      <alignment horizontal="center" vertical="center"/>
    </xf>
    <xf numFmtId="0" fontId="26" fillId="0" borderId="16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center"/>
    </xf>
    <xf numFmtId="0" fontId="20" fillId="0" borderId="11" xfId="2" applyFont="1" applyBorder="1" applyAlignment="1">
      <alignment vertical="center"/>
    </xf>
    <xf numFmtId="0" fontId="20" fillId="0" borderId="5" xfId="2" applyFont="1" applyBorder="1" applyAlignment="1">
      <alignment horizontal="center" vertical="center"/>
    </xf>
    <xf numFmtId="0" fontId="20" fillId="0" borderId="12" xfId="2" applyFont="1" applyBorder="1" applyAlignment="1">
      <alignment vertical="center"/>
    </xf>
    <xf numFmtId="0" fontId="22" fillId="0" borderId="5" xfId="2" applyFont="1" applyBorder="1" applyAlignment="1">
      <alignment horizontal="left" vertical="center"/>
    </xf>
    <xf numFmtId="0" fontId="22" fillId="0" borderId="2" xfId="2" applyFont="1" applyBorder="1" applyAlignment="1">
      <alignment horizontal="left" vertical="center"/>
    </xf>
    <xf numFmtId="0" fontId="24" fillId="0" borderId="12" xfId="2" applyFont="1" applyBorder="1" applyAlignment="1">
      <alignment vertical="center"/>
    </xf>
    <xf numFmtId="0" fontId="26" fillId="0" borderId="14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8" fillId="0" borderId="5" xfId="2" applyFont="1" applyBorder="1" applyAlignment="1">
      <alignment vertical="center"/>
    </xf>
    <xf numFmtId="0" fontId="15" fillId="0" borderId="2" xfId="2" applyBorder="1" applyAlignment="1">
      <alignment vertical="center"/>
    </xf>
    <xf numFmtId="0" fontId="22" fillId="0" borderId="12" xfId="2" applyFont="1" applyBorder="1" applyAlignment="1">
      <alignment horizontal="right" vertical="center"/>
    </xf>
    <xf numFmtId="0" fontId="24" fillId="0" borderId="16" xfId="2" applyFont="1" applyBorder="1" applyAlignment="1">
      <alignment horizontal="right" vertical="center"/>
    </xf>
    <xf numFmtId="0" fontId="21" fillId="0" borderId="15" xfId="2" applyFont="1" applyBorder="1" applyAlignment="1">
      <alignment horizontal="right" vertical="center"/>
    </xf>
    <xf numFmtId="0" fontId="23" fillId="0" borderId="13" xfId="2" applyFont="1" applyBorder="1" applyAlignment="1">
      <alignment horizontal="center" vertical="center"/>
    </xf>
    <xf numFmtId="0" fontId="23" fillId="0" borderId="11" xfId="2" applyFont="1" applyBorder="1" applyAlignment="1">
      <alignment horizontal="left" vertical="center"/>
    </xf>
    <xf numFmtId="0" fontId="20" fillId="0" borderId="14" xfId="2" applyFont="1" applyBorder="1" applyAlignment="1">
      <alignment horizontal="left" vertical="center"/>
    </xf>
    <xf numFmtId="0" fontId="20" fillId="0" borderId="12" xfId="2" applyFont="1" applyBorder="1" applyAlignment="1">
      <alignment horizontal="left" vertical="center"/>
    </xf>
    <xf numFmtId="0" fontId="22" fillId="0" borderId="0" xfId="2" applyFont="1" applyAlignment="1">
      <alignment vertical="center"/>
    </xf>
    <xf numFmtId="0" fontId="23" fillId="0" borderId="11" xfId="2" applyFont="1" applyBorder="1" applyAlignment="1">
      <alignment horizontal="center" vertical="center"/>
    </xf>
    <xf numFmtId="0" fontId="25" fillId="0" borderId="0" xfId="2" applyFont="1" applyAlignment="1">
      <alignment horizontal="right" vertical="center"/>
    </xf>
    <xf numFmtId="0" fontId="27" fillId="0" borderId="0" xfId="2" applyFont="1" applyAlignment="1">
      <alignment vertical="center"/>
    </xf>
    <xf numFmtId="0" fontId="27" fillId="0" borderId="14" xfId="2" applyFont="1" applyBorder="1" applyAlignment="1">
      <alignment horizontal="center" vertical="center"/>
    </xf>
    <xf numFmtId="0" fontId="27" fillId="0" borderId="12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16" xfId="2" applyFont="1" applyBorder="1" applyAlignment="1">
      <alignment horizontal="left" vertical="center"/>
    </xf>
    <xf numFmtId="0" fontId="22" fillId="0" borderId="21" xfId="2" applyFont="1" applyBorder="1" applyAlignment="1">
      <alignment horizontal="right" vertical="center"/>
    </xf>
    <xf numFmtId="0" fontId="22" fillId="0" borderId="21" xfId="2" applyFont="1" applyBorder="1" applyAlignment="1">
      <alignment horizontal="left" vertical="center"/>
    </xf>
    <xf numFmtId="0" fontId="21" fillId="0" borderId="0" xfId="2" applyFont="1" applyAlignment="1">
      <alignment horizontal="right" vertical="center"/>
    </xf>
    <xf numFmtId="0" fontId="21" fillId="0" borderId="0" xfId="2" applyFont="1" applyAlignment="1">
      <alignment horizontal="left" vertical="center"/>
    </xf>
    <xf numFmtId="0" fontId="15" fillId="0" borderId="15" xfId="2" applyBorder="1" applyAlignment="1">
      <alignment vertical="center"/>
    </xf>
    <xf numFmtId="0" fontId="15" fillId="0" borderId="16" xfId="2" applyBorder="1" applyAlignment="1">
      <alignment vertical="center"/>
    </xf>
    <xf numFmtId="0" fontId="20" fillId="0" borderId="13" xfId="2" applyFont="1" applyBorder="1" applyAlignment="1">
      <alignment horizontal="centerContinuous" vertical="center"/>
    </xf>
    <xf numFmtId="0" fontId="20" fillId="0" borderId="21" xfId="2" applyFont="1" applyBorder="1" applyAlignment="1">
      <alignment horizontal="right" vertical="center"/>
    </xf>
    <xf numFmtId="0" fontId="23" fillId="0" borderId="2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2" fillId="4" borderId="22" xfId="2" applyFont="1" applyFill="1" applyBorder="1" applyAlignment="1">
      <alignment horizontal="center" vertical="center"/>
    </xf>
    <xf numFmtId="0" fontId="21" fillId="4" borderId="23" xfId="2" applyFont="1" applyFill="1" applyBorder="1" applyAlignment="1">
      <alignment horizontal="center" vertical="center"/>
    </xf>
    <xf numFmtId="0" fontId="21" fillId="4" borderId="24" xfId="2" applyFont="1" applyFill="1" applyBorder="1" applyAlignment="1">
      <alignment horizontal="center" vertical="center"/>
    </xf>
    <xf numFmtId="0" fontId="22" fillId="0" borderId="22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24" xfId="2" applyFont="1" applyBorder="1" applyAlignment="1">
      <alignment horizontal="center" vertical="center"/>
    </xf>
    <xf numFmtId="0" fontId="15" fillId="0" borderId="24" xfId="2" applyBorder="1" applyAlignment="1">
      <alignment horizontal="center" vertical="center"/>
    </xf>
    <xf numFmtId="0" fontId="18" fillId="0" borderId="0" xfId="2" applyFont="1"/>
    <xf numFmtId="0" fontId="26" fillId="0" borderId="0" xfId="2" applyFont="1" applyAlignment="1">
      <alignment horizontal="center" vertical="center"/>
    </xf>
    <xf numFmtId="14" fontId="20" fillId="0" borderId="0" xfId="2" applyNumberFormat="1" applyFont="1" applyAlignment="1">
      <alignment horizontal="center" vertical="center"/>
    </xf>
  </cellXfs>
  <cellStyles count="3">
    <cellStyle name="Normal 2" xfId="1"/>
    <cellStyle name="Normalny" xfId="0" builtinId="0"/>
    <cellStyle name="Normalny 3" xfId="2"/>
  </cellStyles>
  <dxfs count="60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9525</xdr:rowOff>
    </xdr:from>
    <xdr:to>
      <xdr:col>2</xdr:col>
      <xdr:colOff>388297</xdr:colOff>
      <xdr:row>3</xdr:row>
      <xdr:rowOff>133029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E956047-B175-7445-A8A2-8D6FC3EE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9525"/>
          <a:ext cx="664522" cy="6950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9525</xdr:rowOff>
    </xdr:from>
    <xdr:to>
      <xdr:col>2</xdr:col>
      <xdr:colOff>378772</xdr:colOff>
      <xdr:row>3</xdr:row>
      <xdr:rowOff>133029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9610619-7BE8-4F88-BA59-BC89CDB35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9525"/>
          <a:ext cx="664522" cy="695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S_Darek\Downloads\SZSOPOLSKIE_-_SIATKOWKA_PLAZOWA\fk_ims-siatp-dz-krapkowice%2017.06.25-diagra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S_Darek\Downloads\SZSOPOLSKIE_-_SIATKOWKA_PLAZOWA\fk_ims-siatp-ch-krapkowice%2017.06.25-diagr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niki"/>
      <sheetName val="Diagram"/>
    </sheetNames>
    <sheetDataSet>
      <sheetData sheetId="0">
        <row r="10">
          <cell r="K10" t="str">
            <v>Jaroch Grudziądz, ./Majewska,Senica, .</v>
          </cell>
          <cell r="L10" t="str">
            <v>R 1</v>
          </cell>
        </row>
        <row r="11">
          <cell r="K11" t="str">
            <v>Chmielewska Wrocław, ./Szydełko,Urbanowicz, .</v>
          </cell>
          <cell r="L11" t="str">
            <v>R 8</v>
          </cell>
        </row>
        <row r="12">
          <cell r="K12" t="str">
            <v>Gorlewska Opole 2, ./Juścińska,Stoksik, .</v>
          </cell>
          <cell r="L12" t="str">
            <v>R 5</v>
          </cell>
        </row>
        <row r="13">
          <cell r="K13" t="str">
            <v>Hordyjewicz K-K, ./Parusel,Stanisławska, .</v>
          </cell>
          <cell r="L13" t="str">
            <v>R 7</v>
          </cell>
        </row>
        <row r="14">
          <cell r="K14" t="str">
            <v>Aksamit Opole 10, ./Mazur,Znańska, .</v>
          </cell>
          <cell r="L14" t="str">
            <v>R 2</v>
          </cell>
        </row>
        <row r="15">
          <cell r="K15" t="str">
            <v>Biedroń Limanowa, ./Kaińska,Mól, .</v>
          </cell>
          <cell r="L15" t="str">
            <v>R 10</v>
          </cell>
        </row>
        <row r="16">
          <cell r="K16" t="str">
            <v>Szeląg Kraczewice, ./Szeląg , .</v>
          </cell>
          <cell r="L16" t="str">
            <v>R 4</v>
          </cell>
        </row>
        <row r="17">
          <cell r="K17" t="str">
            <v>Ausheva Żory, ./Skaba, .</v>
          </cell>
          <cell r="L17" t="str">
            <v>R 11</v>
          </cell>
        </row>
        <row r="18">
          <cell r="K18" t="str">
            <v>Dawidowicz Rozprza, ./Odrzywół,Włodarczyk, .</v>
          </cell>
          <cell r="L18" t="str">
            <v>R 9</v>
          </cell>
        </row>
        <row r="19">
          <cell r="K19" t="str">
            <v>Fierek Rumia, ./Kaźmierkiewicz,Sukiennik, .</v>
          </cell>
          <cell r="L19" t="str">
            <v>R 6</v>
          </cell>
        </row>
        <row r="20">
          <cell r="K20" t="str">
            <v>Blicharz Człuchów, ./Gasperowicz,Puszcz, .</v>
          </cell>
          <cell r="L20" t="str">
            <v>R 3</v>
          </cell>
        </row>
        <row r="21">
          <cell r="K21" t="str">
            <v/>
          </cell>
        </row>
      </sheetData>
      <sheetData sheetId="1">
        <row r="2">
          <cell r="F2" t="str">
            <v>0:2</v>
          </cell>
          <cell r="U2" t="str">
            <v xml:space="preserve">(-3) (-4) </v>
          </cell>
        </row>
        <row r="3">
          <cell r="F3" t="str">
            <v>2:0</v>
          </cell>
          <cell r="U3" t="str">
            <v xml:space="preserve">(0) (0) </v>
          </cell>
        </row>
        <row r="4">
          <cell r="F4" t="str">
            <v>2:0</v>
          </cell>
          <cell r="U4" t="str">
            <v xml:space="preserve">(11) (12) </v>
          </cell>
        </row>
        <row r="5">
          <cell r="F5" t="str">
            <v>0:2</v>
          </cell>
          <cell r="U5" t="str">
            <v xml:space="preserve">(-11) (-12) </v>
          </cell>
        </row>
        <row r="6">
          <cell r="F6" t="str">
            <v>0:2</v>
          </cell>
          <cell r="U6" t="str">
            <v xml:space="preserve">(-12) (-13) </v>
          </cell>
        </row>
        <row r="7">
          <cell r="F7" t="str">
            <v>2:0</v>
          </cell>
          <cell r="U7" t="str">
            <v xml:space="preserve">(12) (11) </v>
          </cell>
        </row>
        <row r="8">
          <cell r="F8" t="str">
            <v>0:2</v>
          </cell>
          <cell r="U8" t="str">
            <v xml:space="preserve">(-7) (-8) </v>
          </cell>
        </row>
        <row r="9">
          <cell r="F9" t="str">
            <v>1:2</v>
          </cell>
          <cell r="U9" t="str">
            <v>(13) (-4) (-6)</v>
          </cell>
        </row>
        <row r="10">
          <cell r="F10" t="str">
            <v>0:2</v>
          </cell>
          <cell r="U10" t="str">
            <v xml:space="preserve">(-12) (-11) </v>
          </cell>
        </row>
        <row r="11">
          <cell r="F11" t="str">
            <v>2:0</v>
          </cell>
          <cell r="U11" t="str">
            <v xml:space="preserve">(12) (13) </v>
          </cell>
        </row>
        <row r="12">
          <cell r="F12" t="str">
            <v>0:2</v>
          </cell>
          <cell r="U12" t="str">
            <v xml:space="preserve">(-0) (-0) </v>
          </cell>
        </row>
        <row r="13">
          <cell r="F13" t="str">
            <v>0:2</v>
          </cell>
          <cell r="U13" t="str">
            <v xml:space="preserve">(-8) (-6) </v>
          </cell>
        </row>
        <row r="14">
          <cell r="F14" t="str">
            <v>2:0</v>
          </cell>
          <cell r="U14" t="str">
            <v xml:space="preserve">(11) (9) </v>
          </cell>
        </row>
        <row r="15">
          <cell r="F15" t="str">
            <v>2:0</v>
          </cell>
          <cell r="U15" t="str">
            <v xml:space="preserve">(8) (6) </v>
          </cell>
        </row>
        <row r="16">
          <cell r="F16" t="str">
            <v>2:0</v>
          </cell>
          <cell r="U16" t="str">
            <v xml:space="preserve">(8) (13) </v>
          </cell>
        </row>
        <row r="17">
          <cell r="F17" t="str">
            <v>2:0</v>
          </cell>
          <cell r="U17" t="str">
            <v xml:space="preserve">(11) (12) </v>
          </cell>
        </row>
        <row r="18">
          <cell r="F18" t="str">
            <v>1:2</v>
          </cell>
          <cell r="U18" t="str">
            <v>(-10) (8) (-7)</v>
          </cell>
        </row>
        <row r="19">
          <cell r="F19" t="str">
            <v>0:2</v>
          </cell>
          <cell r="U19" t="str">
            <v xml:space="preserve">(-10) (-8) </v>
          </cell>
        </row>
        <row r="20">
          <cell r="F20" t="str">
            <v>2:0</v>
          </cell>
          <cell r="U20" t="str">
            <v xml:space="preserve">(5) (4) </v>
          </cell>
        </row>
        <row r="21">
          <cell r="F21" t="str">
            <v>2:0</v>
          </cell>
          <cell r="U21" t="str">
            <v xml:space="preserve">(6) (8) </v>
          </cell>
        </row>
        <row r="22">
          <cell r="F22" t="str">
            <v>2:1</v>
          </cell>
          <cell r="U22" t="str">
            <v>(5) (-11) (3)</v>
          </cell>
        </row>
        <row r="23">
          <cell r="F23" t="str">
            <v>0:2</v>
          </cell>
          <cell r="U23" t="str">
            <v xml:space="preserve">(-12) (-13) </v>
          </cell>
        </row>
      </sheetData>
      <sheetData sheetId="2">
        <row r="7">
          <cell r="C7" t="str">
            <v>Jaroch Grudziądz, ./Majewska,Senica, .</v>
          </cell>
        </row>
        <row r="12">
          <cell r="I12" t="str">
            <v>Aksamit Opole 10, ./Mazur,Znańska, .</v>
          </cell>
        </row>
        <row r="13">
          <cell r="D13" t="str">
            <v>Chmielewska Wrocław, ./Szydełko,Urbanowicz, .</v>
          </cell>
        </row>
        <row r="14">
          <cell r="B14" t="str">
            <v>Dawidowicz Rozprza, ./Odrzywół,Włodarczyk, .</v>
          </cell>
        </row>
        <row r="16">
          <cell r="K16" t="str">
            <v>Hordyjewicz K-K, ./Parusel,Stanisławska, .</v>
          </cell>
        </row>
        <row r="18">
          <cell r="C18" t="str">
            <v>Chmielewska Wrocław, ./Szydełko,Urbanowicz, .</v>
          </cell>
        </row>
        <row r="20">
          <cell r="J20" t="str">
            <v>Jaroch Grudziądz, ./Majewska,Senica, .</v>
          </cell>
        </row>
        <row r="21">
          <cell r="B21" t="str">
            <v>Chmielewska Wrocław, ./Szydełko,Urbanowicz, .</v>
          </cell>
        </row>
        <row r="23">
          <cell r="E23" t="str">
            <v>Chmielewska Wrocław, ./Szydełko,Urbanowicz, .</v>
          </cell>
          <cell r="H23" t="str">
            <v>Jaroch Grudziądz, ./Majewska,Senica, .</v>
          </cell>
        </row>
        <row r="24">
          <cell r="B24" t="str">
            <v>Gorlewska Opole 2, ./Juścińska,Stoksik, .</v>
          </cell>
          <cell r="K24" t="str">
            <v>Jaroch Grudziądz, ./Majewska,Senica, .</v>
          </cell>
        </row>
        <row r="28">
          <cell r="C28" t="str">
            <v>Gorlewska Opole 2, ./Juścińska,Stoksik, .</v>
          </cell>
          <cell r="I28" t="str">
            <v>Jaroch Grudziądz, ./Majewska,Senica, .</v>
          </cell>
        </row>
        <row r="31">
          <cell r="B31" t="str">
            <v/>
          </cell>
        </row>
        <row r="32">
          <cell r="K32" t="str">
            <v>Fierek Rumia, ./Kaźmierkiewicz,Sukiennik, .</v>
          </cell>
        </row>
        <row r="33">
          <cell r="D33" t="str">
            <v>Gorlewska Opole 2, ./Juścińska,Stoksik, .</v>
          </cell>
        </row>
        <row r="36">
          <cell r="J36" t="str">
            <v>Fierek Rumia, ./Kaźmierkiewicz,Sukiennik, .</v>
          </cell>
        </row>
        <row r="38">
          <cell r="C38" t="str">
            <v>Szeląg Kraczewice, ./Szeląg , .</v>
          </cell>
          <cell r="F38" t="str">
            <v>Chmielewska Wrocław, ./Szydełko,Urbanowicz, .</v>
          </cell>
          <cell r="H38" t="str">
            <v>Jaroch Grudziądz, ./Majewska,Senica, .</v>
          </cell>
        </row>
        <row r="40">
          <cell r="K40" t="str">
            <v>Szeląg Kraczewice, ./Szeląg , .</v>
          </cell>
        </row>
        <row r="47">
          <cell r="C47" t="str">
            <v>Blicharz Człuchów, ./Gasperowicz,Puszcz, .</v>
          </cell>
          <cell r="F47" t="str">
            <v>Ausheva Żory, ./Skaba, .</v>
          </cell>
          <cell r="H47" t="str">
            <v>Blicharz Człuchów, ./Gasperowicz,Puszcz, .</v>
          </cell>
        </row>
        <row r="52">
          <cell r="I52" t="str">
            <v>Gorlewska Opole 2, ./Juścińska,Stoksik, .</v>
          </cell>
        </row>
        <row r="53">
          <cell r="D53" t="str">
            <v>Ausheva Żory, ./Skaba, .</v>
          </cell>
        </row>
        <row r="54">
          <cell r="B54" t="str">
            <v>Ausheva Żory, ./Skaba, .</v>
          </cell>
        </row>
        <row r="56">
          <cell r="K56" t="str">
            <v/>
          </cell>
        </row>
        <row r="58">
          <cell r="C58" t="str">
            <v>Ausheva Żory, ./Skaba, .</v>
          </cell>
        </row>
        <row r="60">
          <cell r="J60" t="str">
            <v>Blicharz Człuchów, ./Gasperowicz,Puszcz, .</v>
          </cell>
        </row>
        <row r="61">
          <cell r="B61" t="str">
            <v>Fierek Rumia, ./Kaźmierkiewicz,Sukiennik, .</v>
          </cell>
        </row>
        <row r="62">
          <cell r="E62" t="str">
            <v>Ausheva Żory, ./Skaba, .</v>
          </cell>
          <cell r="H62" t="str">
            <v>Blicharz Człuchów, ./Gasperowicz,Puszcz, .</v>
          </cell>
        </row>
        <row r="64">
          <cell r="B64" t="str">
            <v>Hordyjewicz K-K, ./Parusel,Stanisławska, .</v>
          </cell>
          <cell r="K64" t="str">
            <v>Blicharz Człuchów, ./Gasperowicz,Puszcz, .</v>
          </cell>
        </row>
        <row r="68">
          <cell r="C68" t="str">
            <v>Biedroń Limanowa, ./Kaińska,Mól, .</v>
          </cell>
          <cell r="I68" t="str">
            <v>Blicharz Człuchów, ./Gasperowicz,Puszcz, .</v>
          </cell>
        </row>
        <row r="71">
          <cell r="B71" t="str">
            <v>Biedroń Limanowa, ./Kaińska,Mól, .</v>
          </cell>
        </row>
        <row r="72">
          <cell r="K72" t="str">
            <v>Dawidowicz Rozprza, ./Odrzywół,Włodarczyk, .</v>
          </cell>
        </row>
        <row r="73">
          <cell r="D73" t="str">
            <v>Aksamit Opole 10, ./Mazur,Znańska, .</v>
          </cell>
        </row>
        <row r="76">
          <cell r="J76" t="str">
            <v>Biedroń Limanowa, ./Kaińska,Mól, .</v>
          </cell>
        </row>
        <row r="78">
          <cell r="C78" t="str">
            <v>Aksamit Opole 10, ./Mazur,Znańska, .</v>
          </cell>
        </row>
        <row r="80">
          <cell r="K80" t="str">
            <v>Biedroń Limanowa, ./Kaińska,Mól, 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niki"/>
      <sheetName val="Diagram"/>
    </sheetNames>
    <sheetDataSet>
      <sheetData sheetId="0">
        <row r="10">
          <cell r="K10" t="str">
            <v>Bydłowski Brzeg, ./Paprotny, Zamojski, .</v>
          </cell>
          <cell r="L10" t="str">
            <v>R 7</v>
          </cell>
        </row>
        <row r="11">
          <cell r="K11" t="str">
            <v>Olejniczak Nysa, ./Jankowicz,Dunat, .</v>
          </cell>
          <cell r="L11" t="str">
            <v>R 5</v>
          </cell>
        </row>
        <row r="12">
          <cell r="K12" t="str">
            <v>Borys Świdnik, ./Kusiński,Przybysz, .</v>
          </cell>
          <cell r="L12" t="str">
            <v>R 10</v>
          </cell>
        </row>
        <row r="13">
          <cell r="K13" t="str">
            <v>Różański K-Koźle, ./Bryła,Kruk,, .</v>
          </cell>
          <cell r="L13" t="str">
            <v>R 1</v>
          </cell>
        </row>
        <row r="14">
          <cell r="K14" t="str">
            <v>Jelonek Świebodzice, ./Maloborski,Olejnik, .</v>
          </cell>
          <cell r="L14" t="str">
            <v>R 2</v>
          </cell>
        </row>
        <row r="15">
          <cell r="K15" t="str">
            <v>Czuba Andrychów, ./Kosztur,Stachura, .</v>
          </cell>
          <cell r="L15" t="str">
            <v>R 9</v>
          </cell>
        </row>
        <row r="16">
          <cell r="K16" t="str">
            <v>Dobryłko Mosty, ./Tomkowicz,Wica, .</v>
          </cell>
          <cell r="L16" t="str">
            <v>R 6</v>
          </cell>
        </row>
        <row r="17">
          <cell r="K17" t="str">
            <v>Arach Nakło, ./Kowalski,Majchrzak, .</v>
          </cell>
          <cell r="L17" t="str">
            <v>R 4</v>
          </cell>
        </row>
        <row r="18">
          <cell r="K18" t="str">
            <v>Hryncewicz Piła, ./Komisarek,Łobaczewski, .</v>
          </cell>
          <cell r="L18" t="str">
            <v>R 8</v>
          </cell>
        </row>
        <row r="19">
          <cell r="K19" t="str">
            <v>Dzido Radlin, ./Patas, .</v>
          </cell>
          <cell r="L19" t="str">
            <v>R 3</v>
          </cell>
        </row>
        <row r="20">
          <cell r="K20" t="str">
            <v/>
          </cell>
        </row>
        <row r="21">
          <cell r="K21" t="str">
            <v/>
          </cell>
        </row>
      </sheetData>
      <sheetData sheetId="1">
        <row r="2">
          <cell r="F2" t="str">
            <v>0:2</v>
          </cell>
          <cell r="U2" t="str">
            <v xml:space="preserve">(-12) (-12) </v>
          </cell>
        </row>
        <row r="3">
          <cell r="F3" t="str">
            <v>2:0</v>
          </cell>
          <cell r="U3" t="str">
            <v xml:space="preserve">(0) (0) </v>
          </cell>
        </row>
        <row r="4">
          <cell r="F4" t="str">
            <v>0:2</v>
          </cell>
          <cell r="U4" t="str">
            <v xml:space="preserve">(-0) (-0) </v>
          </cell>
        </row>
        <row r="5">
          <cell r="F5" t="str">
            <v>2:1</v>
          </cell>
          <cell r="U5" t="str">
            <v>(-12) (8) (3)</v>
          </cell>
        </row>
        <row r="6">
          <cell r="F6" t="str">
            <v>0:2</v>
          </cell>
          <cell r="U6" t="str">
            <v xml:space="preserve">(-9) (-8) </v>
          </cell>
        </row>
        <row r="7">
          <cell r="F7" t="str">
            <v>2:1</v>
          </cell>
          <cell r="U7" t="str">
            <v>(12) (-13) (7)</v>
          </cell>
        </row>
        <row r="8">
          <cell r="F8" t="str">
            <v>1:2</v>
          </cell>
          <cell r="U8" t="str">
            <v>(12) (-5) (-9)</v>
          </cell>
        </row>
        <row r="9">
          <cell r="F9" t="str">
            <v>1:2</v>
          </cell>
          <cell r="U9" t="str">
            <v>(12) (-12) (-12)</v>
          </cell>
        </row>
        <row r="10">
          <cell r="F10" t="str">
            <v>0:2</v>
          </cell>
          <cell r="U10" t="str">
            <v xml:space="preserve">(-10) (-10) </v>
          </cell>
        </row>
        <row r="11">
          <cell r="F11" t="str">
            <v>0:2</v>
          </cell>
          <cell r="U11" t="str">
            <v xml:space="preserve">(-0) (-0) </v>
          </cell>
        </row>
        <row r="12">
          <cell r="F12" t="str">
            <v>0:2</v>
          </cell>
          <cell r="U12" t="str">
            <v xml:space="preserve">(-0) (-0) </v>
          </cell>
        </row>
        <row r="13">
          <cell r="F13" t="str">
            <v>0:2</v>
          </cell>
          <cell r="U13" t="str">
            <v xml:space="preserve">(-13) (-5) </v>
          </cell>
        </row>
        <row r="14">
          <cell r="F14" t="str">
            <v>1:2</v>
          </cell>
          <cell r="U14" t="str">
            <v>(12) (-9) (-7)</v>
          </cell>
        </row>
        <row r="15">
          <cell r="F15" t="str">
            <v>2:0</v>
          </cell>
          <cell r="U15" t="str">
            <v xml:space="preserve">(12) (12) </v>
          </cell>
        </row>
        <row r="16">
          <cell r="F16" t="str">
            <v>2:0</v>
          </cell>
          <cell r="U16" t="str">
            <v xml:space="preserve">(13) (12) </v>
          </cell>
        </row>
        <row r="17">
          <cell r="F17" t="str">
            <v>2:0</v>
          </cell>
          <cell r="U17" t="str">
            <v xml:space="preserve">(10) (11) </v>
          </cell>
        </row>
        <row r="18">
          <cell r="F18" t="str">
            <v>0:2</v>
          </cell>
          <cell r="U18" t="str">
            <v xml:space="preserve">(-12) (-10) </v>
          </cell>
        </row>
        <row r="19">
          <cell r="F19" t="str">
            <v>2:0</v>
          </cell>
          <cell r="U19" t="str">
            <v xml:space="preserve">(12) (15) </v>
          </cell>
        </row>
        <row r="20">
          <cell r="F20" t="str">
            <v>2:1</v>
          </cell>
          <cell r="U20" t="str">
            <v>(12) (-5) (9)</v>
          </cell>
        </row>
        <row r="21">
          <cell r="F21" t="str">
            <v>2:0</v>
          </cell>
          <cell r="U21" t="str">
            <v xml:space="preserve">(18) (5) </v>
          </cell>
        </row>
        <row r="22">
          <cell r="F22" t="str">
            <v>1:2</v>
          </cell>
          <cell r="U22" t="str">
            <v>(12) (-12) (-10)</v>
          </cell>
        </row>
        <row r="23">
          <cell r="F23" t="str">
            <v>2:0</v>
          </cell>
          <cell r="U23" t="str">
            <v xml:space="preserve">(7) (13) </v>
          </cell>
        </row>
      </sheetData>
      <sheetData sheetId="2">
        <row r="7">
          <cell r="C7" t="str">
            <v>Różański K-Koźle, ./Bryła,Kruk,, .</v>
          </cell>
        </row>
        <row r="12">
          <cell r="I12" t="str">
            <v>Jelonek Świebodzice, ./Maloborski,Olejnik, .</v>
          </cell>
        </row>
        <row r="13">
          <cell r="D13" t="str">
            <v>Hryncewicz Piła, ./Komisarek,Łobaczewski, .</v>
          </cell>
        </row>
        <row r="14">
          <cell r="B14" t="str">
            <v>Czuba Andrychów, ./Kosztur,Stachura, .</v>
          </cell>
        </row>
        <row r="16">
          <cell r="K16" t="str">
            <v>Borys Świdnik, ./Kusiński,Przybysz, .</v>
          </cell>
        </row>
        <row r="18">
          <cell r="C18" t="str">
            <v>Hryncewicz Piła, ./Komisarek,Łobaczewski, .</v>
          </cell>
        </row>
        <row r="20">
          <cell r="J20" t="str">
            <v>Różański K-Koźle, ./Bryła,Kruk,, .</v>
          </cell>
        </row>
        <row r="21">
          <cell r="B21" t="str">
            <v>Hryncewicz Piła, ./Komisarek,Łobaczewski, .</v>
          </cell>
        </row>
        <row r="23">
          <cell r="E23" t="str">
            <v>Olejniczak Nysa, ./Jankowicz,Dunat, .</v>
          </cell>
          <cell r="H23" t="str">
            <v>Różański K-Koźle, ./Bryła,Kruk,, .</v>
          </cell>
        </row>
        <row r="24">
          <cell r="B24" t="str">
            <v>Olejniczak Nysa, ./Jankowicz,Dunat, .</v>
          </cell>
          <cell r="K24" t="str">
            <v>Różański K-Koźle, ./Bryła,Kruk,, .</v>
          </cell>
        </row>
        <row r="28">
          <cell r="C28" t="str">
            <v>Olejniczak Nysa, ./Jankowicz,Dunat, .</v>
          </cell>
          <cell r="I28" t="str">
            <v>Różański K-Koźle, ./Bryła,Kruk,, .</v>
          </cell>
        </row>
        <row r="31">
          <cell r="B31" t="str">
            <v/>
          </cell>
        </row>
        <row r="32">
          <cell r="K32" t="str">
            <v/>
          </cell>
        </row>
        <row r="33">
          <cell r="D33" t="str">
            <v>Olejniczak Nysa, ./Jankowicz,Dunat, .</v>
          </cell>
        </row>
        <row r="36">
          <cell r="J36" t="str">
            <v>Arach Nakło, ./Kowalski,Majchrzak, .</v>
          </cell>
        </row>
        <row r="38">
          <cell r="C38" t="str">
            <v>Arach Nakło, ./Kowalski,Majchrzak, .</v>
          </cell>
          <cell r="F38" t="str">
            <v>Olejniczak Nysa, ./Jankowicz,Dunat, .</v>
          </cell>
          <cell r="H38" t="str">
            <v>Różański K-Koźle, ./Bryła,Kruk,, .</v>
          </cell>
        </row>
        <row r="40">
          <cell r="K40" t="str">
            <v>Arach Nakło, ./Kowalski,Majchrzak, .</v>
          </cell>
        </row>
        <row r="47">
          <cell r="C47" t="str">
            <v>Dzido Radlin, ./Patas, .</v>
          </cell>
          <cell r="F47" t="str">
            <v>Dobryłko Mosty, ./Tomkowicz,Wica, .</v>
          </cell>
          <cell r="H47" t="str">
            <v>Hryncewicz Piła, ./Komisarek,Łobaczewski, .</v>
          </cell>
        </row>
        <row r="52">
          <cell r="I52" t="str">
            <v>Hryncewicz Piła, ./Komisarek,Łobaczewski, .</v>
          </cell>
        </row>
        <row r="53">
          <cell r="D53" t="str">
            <v>Dobryłko Mosty, ./Tomkowicz,Wica, .</v>
          </cell>
        </row>
        <row r="54">
          <cell r="B54" t="str">
            <v/>
          </cell>
        </row>
        <row r="56">
          <cell r="K56" t="str">
            <v/>
          </cell>
        </row>
        <row r="58">
          <cell r="C58" t="str">
            <v>Dobryłko Mosty, ./Tomkowicz,Wica, .</v>
          </cell>
        </row>
        <row r="60">
          <cell r="J60" t="str">
            <v>Dzido Radlin, ./Patas, .</v>
          </cell>
        </row>
        <row r="61">
          <cell r="B61" t="str">
            <v>Dobryłko Mosty, ./Tomkowicz,Wica, .</v>
          </cell>
        </row>
        <row r="62">
          <cell r="E62" t="str">
            <v>Dobryłko Mosty, ./Tomkowicz,Wica, .</v>
          </cell>
          <cell r="H62" t="str">
            <v>Hryncewicz Piła, ./Komisarek,Łobaczewski, .</v>
          </cell>
        </row>
        <row r="64">
          <cell r="B64" t="str">
            <v>Bydłowski Brzeg, ./Paprotny, Zamojski, .</v>
          </cell>
          <cell r="K64" t="str">
            <v>Dzido Radlin, ./Patas, .</v>
          </cell>
        </row>
        <row r="68">
          <cell r="C68" t="str">
            <v>Bydłowski Brzeg, ./Paprotny, Zamojski, .</v>
          </cell>
          <cell r="I68" t="str">
            <v>Dzido Radlin, ./Patas, .</v>
          </cell>
        </row>
        <row r="71">
          <cell r="B71" t="str">
            <v>Borys Świdnik, ./Kusiński,Przybysz, .</v>
          </cell>
        </row>
        <row r="72">
          <cell r="K72" t="str">
            <v>Czuba Andrychów, ./Kosztur,Stachura, .</v>
          </cell>
        </row>
        <row r="73">
          <cell r="D73" t="str">
            <v>Jelonek Świebodzice, ./Maloborski,Olejnik, .</v>
          </cell>
        </row>
        <row r="76">
          <cell r="J76" t="str">
            <v>Bydłowski Brzeg, ./Paprotny, Zamojski, .</v>
          </cell>
        </row>
        <row r="78">
          <cell r="C78" t="str">
            <v>Jelonek Świebodzice, ./Maloborski,Olejnik, .</v>
          </cell>
        </row>
        <row r="80">
          <cell r="K80" t="str">
            <v>Bydłowski Brzeg, ./Paprotny, Zamojski, .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64"/>
  <sheetViews>
    <sheetView workbookViewId="0">
      <selection sqref="A1:D62"/>
    </sheetView>
  </sheetViews>
  <sheetFormatPr defaultRowHeight="15"/>
  <cols>
    <col min="1" max="1" width="5.85546875" customWidth="1"/>
    <col min="2" max="2" width="31.28515625" customWidth="1"/>
    <col min="3" max="3" width="21.7109375" customWidth="1"/>
    <col min="4" max="4" width="7.71093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18">
      <c r="A6" s="25" t="s">
        <v>0</v>
      </c>
      <c r="B6" s="25"/>
      <c r="C6" s="25"/>
      <c r="D6" s="25"/>
      <c r="E6" s="1"/>
      <c r="F6" s="1"/>
      <c r="G6" s="1"/>
      <c r="H6" s="1"/>
    </row>
    <row r="7" spans="1:8" ht="18">
      <c r="A7" s="25" t="s">
        <v>1</v>
      </c>
      <c r="B7" s="25"/>
      <c r="C7" s="25"/>
      <c r="D7" s="25"/>
      <c r="E7" s="1"/>
      <c r="F7" s="1"/>
      <c r="G7" s="1"/>
      <c r="H7" s="1"/>
    </row>
    <row r="8" spans="1:8" ht="18">
      <c r="A8" s="25" t="s">
        <v>2</v>
      </c>
      <c r="B8" s="25"/>
      <c r="C8" s="25"/>
      <c r="D8" s="25"/>
      <c r="E8" s="1"/>
      <c r="F8" s="1"/>
      <c r="G8" s="1"/>
      <c r="H8" s="1"/>
    </row>
    <row r="9" spans="1:8" ht="15.75">
      <c r="A9" s="26" t="s">
        <v>3</v>
      </c>
      <c r="B9" s="26"/>
      <c r="C9" s="26"/>
      <c r="D9" s="26"/>
      <c r="E9" s="1"/>
      <c r="F9" s="1"/>
      <c r="G9" s="1"/>
      <c r="H9" s="1"/>
    </row>
    <row r="10" spans="1:8" ht="18">
      <c r="A10" s="27" t="s">
        <v>4</v>
      </c>
      <c r="B10" s="27"/>
      <c r="C10" s="27"/>
      <c r="D10" s="27"/>
      <c r="E10" s="1"/>
      <c r="F10" s="1"/>
      <c r="G10" s="1"/>
      <c r="H10" s="1"/>
    </row>
    <row r="11" spans="1:8" ht="15.75" thickBot="1">
      <c r="A11" s="1"/>
      <c r="B11" s="1"/>
      <c r="C11" s="1"/>
      <c r="D11" s="1"/>
      <c r="E11" s="1"/>
      <c r="F11" s="1"/>
      <c r="G11" s="1"/>
      <c r="H11" s="1"/>
    </row>
    <row r="12" spans="1:8">
      <c r="A12" s="5">
        <v>1</v>
      </c>
      <c r="B12" s="6" t="s">
        <v>5</v>
      </c>
      <c r="C12" s="7" t="s">
        <v>6</v>
      </c>
      <c r="D12" s="9">
        <v>2010</v>
      </c>
      <c r="E12" s="1"/>
      <c r="F12" s="1"/>
      <c r="G12" s="1"/>
      <c r="H12" s="1"/>
    </row>
    <row r="13" spans="1:8" ht="15.75" thickBot="1">
      <c r="A13" s="3"/>
      <c r="B13" s="13" t="s">
        <v>36</v>
      </c>
      <c r="C13" s="8" t="s">
        <v>7</v>
      </c>
      <c r="D13" s="10">
        <v>2011</v>
      </c>
      <c r="E13" s="1"/>
      <c r="F13" s="1"/>
      <c r="G13" s="1"/>
      <c r="H13" s="1"/>
    </row>
    <row r="14" spans="1:8" ht="15.75" thickBot="1">
      <c r="A14" s="3"/>
      <c r="B14" s="1"/>
      <c r="C14" s="2"/>
      <c r="D14" s="4"/>
      <c r="E14" s="1"/>
      <c r="F14" s="1"/>
      <c r="G14" s="1"/>
      <c r="H14" s="1"/>
    </row>
    <row r="15" spans="1:8">
      <c r="A15" s="5">
        <v>2</v>
      </c>
      <c r="B15" s="6" t="s">
        <v>8</v>
      </c>
      <c r="C15" s="7" t="s">
        <v>9</v>
      </c>
      <c r="D15" s="9">
        <v>2010</v>
      </c>
      <c r="E15" s="1"/>
      <c r="F15" s="1"/>
      <c r="G15" s="1"/>
      <c r="H15" s="1"/>
    </row>
    <row r="16" spans="1:8">
      <c r="A16" s="3"/>
      <c r="B16" s="14" t="s">
        <v>37</v>
      </c>
      <c r="C16" s="11" t="s">
        <v>10</v>
      </c>
      <c r="D16" s="12">
        <v>2010</v>
      </c>
      <c r="E16" s="1"/>
      <c r="F16" s="1"/>
      <c r="G16" s="1"/>
      <c r="H16" s="1"/>
    </row>
    <row r="17" spans="1:8" ht="15.75" thickBot="1">
      <c r="A17" s="3"/>
      <c r="B17" s="1"/>
      <c r="C17" s="8" t="s">
        <v>11</v>
      </c>
      <c r="D17" s="10">
        <v>2010</v>
      </c>
      <c r="E17" s="1"/>
      <c r="F17" s="1"/>
      <c r="G17" s="1"/>
      <c r="H17" s="1"/>
    </row>
    <row r="18" spans="1:8" ht="15.75" thickBot="1">
      <c r="A18" s="3"/>
      <c r="B18" s="1"/>
      <c r="C18" s="2"/>
      <c r="D18" s="4"/>
      <c r="E18" s="1"/>
      <c r="F18" s="1"/>
      <c r="G18" s="1"/>
      <c r="H18" s="1"/>
    </row>
    <row r="19" spans="1:8">
      <c r="A19" s="5">
        <v>3</v>
      </c>
      <c r="B19" s="6" t="s">
        <v>12</v>
      </c>
      <c r="C19" s="7" t="s">
        <v>13</v>
      </c>
      <c r="D19" s="9">
        <v>2010</v>
      </c>
      <c r="E19" s="1"/>
      <c r="F19" s="1"/>
      <c r="G19" s="1"/>
      <c r="H19" s="1"/>
    </row>
    <row r="20" spans="1:8">
      <c r="A20" s="3"/>
      <c r="B20" s="15" t="s">
        <v>38</v>
      </c>
      <c r="C20" s="11" t="s">
        <v>14</v>
      </c>
      <c r="D20" s="12">
        <v>2010</v>
      </c>
      <c r="E20" s="1"/>
      <c r="F20" s="1"/>
      <c r="G20" s="1"/>
      <c r="H20" s="1"/>
    </row>
    <row r="21" spans="1:8" ht="15.75" thickBot="1">
      <c r="A21" s="3"/>
      <c r="B21" s="1"/>
      <c r="C21" s="8" t="s">
        <v>15</v>
      </c>
      <c r="D21" s="10">
        <v>2010</v>
      </c>
      <c r="E21" s="1"/>
      <c r="F21" s="1"/>
      <c r="G21" s="1"/>
      <c r="H21" s="1"/>
    </row>
    <row r="22" spans="1:8" ht="15.75" thickBot="1">
      <c r="A22" s="3"/>
      <c r="B22" s="1"/>
      <c r="C22" s="2"/>
      <c r="D22" s="4"/>
      <c r="E22" s="1"/>
      <c r="F22" s="1"/>
      <c r="G22" s="1"/>
      <c r="H22" s="1"/>
    </row>
    <row r="23" spans="1:8">
      <c r="A23" s="5">
        <v>4</v>
      </c>
      <c r="B23" s="6" t="s">
        <v>16</v>
      </c>
      <c r="C23" s="7" t="s">
        <v>17</v>
      </c>
      <c r="D23" s="9">
        <v>2010</v>
      </c>
      <c r="E23" s="1"/>
      <c r="F23" s="1"/>
      <c r="G23" s="1"/>
      <c r="H23" s="1"/>
    </row>
    <row r="24" spans="1:8">
      <c r="A24" s="5"/>
      <c r="B24" s="15" t="s">
        <v>39</v>
      </c>
      <c r="C24" s="11" t="s">
        <v>18</v>
      </c>
      <c r="D24" s="12">
        <v>2010</v>
      </c>
      <c r="E24" s="1"/>
      <c r="F24" s="1"/>
      <c r="G24" s="1"/>
      <c r="H24" s="1"/>
    </row>
    <row r="25" spans="1:8" ht="15.75" thickBot="1">
      <c r="A25" s="3"/>
      <c r="B25" s="1"/>
      <c r="C25" s="8" t="s">
        <v>19</v>
      </c>
      <c r="D25" s="10">
        <v>2011</v>
      </c>
      <c r="E25" s="1"/>
      <c r="F25" s="1"/>
      <c r="G25" s="1"/>
      <c r="H25" s="1"/>
    </row>
    <row r="26" spans="1:8" ht="15.75" thickBot="1">
      <c r="A26" s="3"/>
      <c r="B26" s="1"/>
      <c r="C26" s="2"/>
      <c r="D26" s="4"/>
      <c r="E26" s="1"/>
      <c r="F26" s="1"/>
      <c r="G26" s="1"/>
      <c r="H26" s="1"/>
    </row>
    <row r="27" spans="1:8">
      <c r="A27" s="5">
        <v>5</v>
      </c>
      <c r="B27" s="6" t="s">
        <v>20</v>
      </c>
      <c r="C27" s="7" t="s">
        <v>21</v>
      </c>
      <c r="D27" s="9">
        <v>2010</v>
      </c>
      <c r="E27" s="1"/>
      <c r="F27" s="1"/>
      <c r="G27" s="1"/>
      <c r="H27" s="1"/>
    </row>
    <row r="28" spans="1:8">
      <c r="A28" s="3"/>
      <c r="B28" s="15" t="s">
        <v>40</v>
      </c>
      <c r="C28" s="11" t="s">
        <v>22</v>
      </c>
      <c r="D28" s="12">
        <v>2011</v>
      </c>
      <c r="E28" s="1"/>
      <c r="F28" s="1"/>
      <c r="G28" s="1"/>
      <c r="H28" s="1"/>
    </row>
    <row r="29" spans="1:8" ht="15.75" thickBot="1">
      <c r="A29" s="3"/>
      <c r="B29" s="1"/>
      <c r="C29" s="8" t="s">
        <v>23</v>
      </c>
      <c r="D29" s="10">
        <v>2011</v>
      </c>
      <c r="E29" s="1"/>
      <c r="F29" s="1"/>
      <c r="G29" s="1"/>
      <c r="H29" s="1"/>
    </row>
    <row r="30" spans="1:8" ht="15.75" thickBot="1">
      <c r="A30" s="3"/>
      <c r="B30" s="1"/>
      <c r="C30" s="2"/>
      <c r="D30" s="4"/>
      <c r="E30" s="1"/>
      <c r="F30" s="1"/>
      <c r="G30" s="1"/>
      <c r="H30" s="1"/>
    </row>
    <row r="31" spans="1:8">
      <c r="A31" s="3"/>
      <c r="B31" s="6" t="s">
        <v>24</v>
      </c>
      <c r="C31" s="7" t="s">
        <v>25</v>
      </c>
      <c r="D31" s="9">
        <v>2011</v>
      </c>
      <c r="E31" s="1"/>
      <c r="F31" s="1"/>
      <c r="G31" s="1"/>
      <c r="H31" s="1"/>
    </row>
    <row r="32" spans="1:8">
      <c r="A32" s="3"/>
      <c r="B32" s="15" t="s">
        <v>40</v>
      </c>
      <c r="C32" s="11" t="s">
        <v>26</v>
      </c>
      <c r="D32" s="12">
        <v>2011</v>
      </c>
      <c r="E32" s="1"/>
      <c r="F32" s="1"/>
      <c r="G32" s="1"/>
      <c r="H32" s="1"/>
    </row>
    <row r="33" spans="1:8" ht="15.75" thickBot="1">
      <c r="A33" s="3"/>
      <c r="B33" s="1"/>
      <c r="C33" s="8" t="s">
        <v>27</v>
      </c>
      <c r="D33" s="10">
        <v>2011</v>
      </c>
      <c r="E33" s="1"/>
      <c r="F33" s="1"/>
      <c r="G33" s="1"/>
      <c r="H33" s="1"/>
    </row>
    <row r="34" spans="1:8" ht="15.75" thickBot="1">
      <c r="A34" s="3"/>
      <c r="B34" s="1"/>
      <c r="C34" s="2"/>
      <c r="D34" s="4"/>
      <c r="E34" s="1"/>
      <c r="F34" s="1"/>
      <c r="G34" s="1"/>
      <c r="H34" s="1"/>
    </row>
    <row r="35" spans="1:8">
      <c r="A35" s="5">
        <v>7</v>
      </c>
      <c r="B35" s="6" t="s">
        <v>28</v>
      </c>
      <c r="C35" s="7" t="s">
        <v>29</v>
      </c>
      <c r="D35" s="9">
        <v>2010</v>
      </c>
      <c r="E35" s="1"/>
      <c r="F35" s="1"/>
      <c r="G35" s="1"/>
      <c r="H35" s="1"/>
    </row>
    <row r="36" spans="1:8">
      <c r="A36" s="5"/>
      <c r="B36" s="15" t="s">
        <v>41</v>
      </c>
      <c r="C36" s="11" t="s">
        <v>30</v>
      </c>
      <c r="D36" s="12">
        <v>2010</v>
      </c>
      <c r="E36" s="1"/>
      <c r="F36" s="1"/>
      <c r="G36" s="1"/>
      <c r="H36" s="1"/>
    </row>
    <row r="37" spans="1:8" ht="15.75" thickBot="1">
      <c r="A37" s="3"/>
      <c r="B37" s="1"/>
      <c r="C37" s="8" t="s">
        <v>31</v>
      </c>
      <c r="D37" s="10">
        <v>2010</v>
      </c>
      <c r="E37" s="1"/>
      <c r="F37" s="1"/>
      <c r="G37" s="1"/>
      <c r="H37" s="1"/>
    </row>
    <row r="38" spans="1:8" ht="15.75" thickBot="1">
      <c r="A38" s="3"/>
      <c r="B38" s="1"/>
      <c r="C38" s="2"/>
      <c r="D38" s="4"/>
      <c r="E38" s="1"/>
      <c r="F38" s="1"/>
      <c r="G38" s="1"/>
      <c r="H38" s="1"/>
    </row>
    <row r="39" spans="1:8">
      <c r="A39" s="3"/>
      <c r="B39" s="6" t="s">
        <v>32</v>
      </c>
      <c r="C39" s="7" t="s">
        <v>33</v>
      </c>
      <c r="D39" s="9">
        <v>2011</v>
      </c>
      <c r="E39" s="1"/>
      <c r="F39" s="1"/>
      <c r="G39" s="1"/>
      <c r="H39" s="1"/>
    </row>
    <row r="40" spans="1:8">
      <c r="A40" s="3"/>
      <c r="B40" s="15" t="s">
        <v>39</v>
      </c>
      <c r="C40" s="11" t="s">
        <v>34</v>
      </c>
      <c r="D40" s="12">
        <v>2011</v>
      </c>
      <c r="E40" s="1"/>
      <c r="F40" s="1"/>
      <c r="G40" s="1"/>
      <c r="H40" s="1"/>
    </row>
    <row r="41" spans="1:8" ht="15.75" thickBot="1">
      <c r="A41" s="3"/>
      <c r="B41" s="1"/>
      <c r="C41" s="8" t="s">
        <v>35</v>
      </c>
      <c r="D41" s="10">
        <v>2011</v>
      </c>
      <c r="E41" s="1"/>
      <c r="F41" s="1"/>
      <c r="G41" s="1"/>
      <c r="H41" s="1"/>
    </row>
    <row r="42" spans="1:8" ht="15.75" thickBot="1">
      <c r="A42" s="3"/>
      <c r="B42" s="1"/>
      <c r="C42" s="2"/>
      <c r="D42" s="4"/>
      <c r="E42" s="1"/>
      <c r="F42" s="1"/>
      <c r="G42" s="1"/>
      <c r="H42" s="1"/>
    </row>
    <row r="43" spans="1:8">
      <c r="A43" s="5">
        <v>9</v>
      </c>
      <c r="B43" s="6" t="s">
        <v>42</v>
      </c>
      <c r="C43" s="7" t="s">
        <v>43</v>
      </c>
      <c r="D43" s="9">
        <v>2010</v>
      </c>
      <c r="E43" s="1"/>
      <c r="F43" s="1"/>
      <c r="G43" s="1"/>
      <c r="H43" s="1"/>
    </row>
    <row r="44" spans="1:8">
      <c r="A44" s="5"/>
      <c r="B44" s="15" t="s">
        <v>40</v>
      </c>
      <c r="C44" s="11" t="s">
        <v>44</v>
      </c>
      <c r="D44" s="12">
        <v>2010</v>
      </c>
      <c r="E44" s="1"/>
      <c r="F44" s="1"/>
      <c r="G44" s="1"/>
      <c r="H44" s="1"/>
    </row>
    <row r="45" spans="1:8" ht="15.75" thickBot="1">
      <c r="A45" s="3"/>
      <c r="B45" s="1"/>
      <c r="C45" s="8" t="s">
        <v>45</v>
      </c>
      <c r="D45" s="10">
        <v>2010</v>
      </c>
      <c r="E45" s="1"/>
      <c r="F45" s="1"/>
      <c r="G45" s="1"/>
      <c r="H45" s="1"/>
    </row>
    <row r="46" spans="1:8" ht="15.75" thickBot="1">
      <c r="A46" s="3"/>
      <c r="B46" s="1"/>
      <c r="C46" s="2"/>
      <c r="D46" s="4"/>
      <c r="E46" s="1"/>
      <c r="F46" s="1"/>
      <c r="G46" s="1"/>
      <c r="H46" s="1"/>
    </row>
    <row r="47" spans="1:8">
      <c r="A47" s="3"/>
      <c r="B47" s="6" t="s">
        <v>46</v>
      </c>
      <c r="C47" s="7" t="s">
        <v>47</v>
      </c>
      <c r="D47" s="9">
        <v>2011</v>
      </c>
      <c r="E47" s="1"/>
      <c r="F47" s="1"/>
      <c r="G47" s="1"/>
      <c r="H47" s="1"/>
    </row>
    <row r="48" spans="1:8" ht="15.75" thickBot="1">
      <c r="A48" s="3"/>
      <c r="B48" s="15" t="s">
        <v>49</v>
      </c>
      <c r="C48" s="8" t="s">
        <v>48</v>
      </c>
      <c r="D48" s="10">
        <v>2011</v>
      </c>
      <c r="E48" s="1"/>
      <c r="F48" s="1"/>
      <c r="G48" s="1"/>
      <c r="H48" s="1"/>
    </row>
    <row r="49" spans="1:8" ht="15.75" thickBot="1">
      <c r="A49" s="1"/>
      <c r="B49" s="1"/>
      <c r="C49" s="2"/>
      <c r="D49" s="4"/>
      <c r="E49" s="1"/>
      <c r="F49" s="1"/>
      <c r="G49" s="1"/>
      <c r="H49" s="1"/>
    </row>
    <row r="50" spans="1:8">
      <c r="A50" s="1"/>
      <c r="B50" s="6" t="s">
        <v>50</v>
      </c>
      <c r="C50" s="7" t="s">
        <v>52</v>
      </c>
      <c r="D50" s="9">
        <v>2010</v>
      </c>
      <c r="E50" s="1"/>
      <c r="F50" s="1"/>
      <c r="G50" s="1"/>
      <c r="H50" s="1"/>
    </row>
    <row r="51" spans="1:8">
      <c r="A51" s="1"/>
      <c r="B51" s="15" t="s">
        <v>51</v>
      </c>
      <c r="C51" s="11" t="s">
        <v>53</v>
      </c>
      <c r="D51" s="12">
        <v>2010</v>
      </c>
      <c r="E51" s="1"/>
      <c r="F51" s="1"/>
      <c r="G51" s="1"/>
      <c r="H51" s="1"/>
    </row>
    <row r="52" spans="1:8" ht="15.75" thickBot="1">
      <c r="A52" s="1"/>
      <c r="B52" s="1"/>
      <c r="C52" s="8" t="s">
        <v>54</v>
      </c>
      <c r="D52" s="10">
        <v>2010</v>
      </c>
      <c r="E52" s="1"/>
      <c r="F52" s="1"/>
      <c r="G52" s="1"/>
      <c r="H52" s="1"/>
    </row>
    <row r="53" spans="1:8" ht="15.75" thickBot="1">
      <c r="A53" s="1"/>
      <c r="B53" s="1"/>
      <c r="C53" s="2"/>
      <c r="D53" s="4"/>
      <c r="E53" s="1"/>
      <c r="F53" s="1"/>
      <c r="G53" s="1"/>
      <c r="H53" s="1"/>
    </row>
    <row r="54" spans="1:8">
      <c r="A54" s="1"/>
      <c r="B54" s="16" t="s">
        <v>55</v>
      </c>
      <c r="C54" s="2"/>
      <c r="D54" s="4"/>
      <c r="E54" s="1"/>
      <c r="F54" s="1"/>
      <c r="G54" s="1"/>
      <c r="H54" s="1"/>
    </row>
    <row r="55" spans="1:8" ht="15.75" thickBot="1">
      <c r="A55" s="1"/>
      <c r="B55" s="17" t="s">
        <v>56</v>
      </c>
      <c r="C55" s="2"/>
      <c r="D55" s="2"/>
      <c r="E55" s="1"/>
      <c r="F55" s="1"/>
      <c r="G55" s="1"/>
      <c r="H55" s="1"/>
    </row>
    <row r="56" spans="1:8">
      <c r="A56" s="1"/>
      <c r="B56" s="1"/>
      <c r="C56" s="1"/>
      <c r="D56" s="2"/>
      <c r="E56" s="1"/>
      <c r="F56" s="1"/>
      <c r="G56" s="1"/>
      <c r="H56" s="1"/>
    </row>
    <row r="57" spans="1:8">
      <c r="A57" s="1"/>
      <c r="B57" s="1"/>
      <c r="C57" s="1"/>
      <c r="D57" s="2"/>
      <c r="E57" s="1"/>
      <c r="F57" s="1"/>
      <c r="G57" s="1"/>
      <c r="H57" s="1"/>
    </row>
    <row r="58" spans="1:8">
      <c r="A58" s="1"/>
      <c r="B58" s="1"/>
      <c r="C58" s="1"/>
      <c r="D58" s="2"/>
      <c r="E58" s="1"/>
      <c r="F58" s="1"/>
      <c r="G58" s="1"/>
      <c r="H58" s="1"/>
    </row>
    <row r="59" spans="1:8">
      <c r="A59" s="1"/>
      <c r="B59" s="1"/>
      <c r="C59" s="1"/>
      <c r="D59" s="1"/>
      <c r="E59" s="1"/>
      <c r="F59" s="1"/>
      <c r="G59" s="1"/>
      <c r="H59" s="1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1"/>
      <c r="B61" s="1"/>
      <c r="C61" s="1"/>
      <c r="D61" s="1"/>
      <c r="E61" s="1"/>
      <c r="F61" s="1"/>
      <c r="G61" s="1"/>
      <c r="H61" s="1"/>
    </row>
    <row r="62" spans="1:8">
      <c r="A62" s="1"/>
      <c r="B62" s="1"/>
      <c r="C62" s="1"/>
      <c r="D62" s="1"/>
      <c r="E62" s="1"/>
      <c r="F62" s="1"/>
      <c r="G62" s="1"/>
      <c r="H62" s="1"/>
    </row>
    <row r="63" spans="1:8">
      <c r="A63" s="1"/>
      <c r="B63" s="1"/>
      <c r="C63" s="1"/>
      <c r="D63" s="1"/>
      <c r="E63" s="1"/>
      <c r="F63" s="1"/>
      <c r="G63" s="1"/>
      <c r="H63" s="1"/>
    </row>
    <row r="64" spans="1:8">
      <c r="A64" s="1"/>
      <c r="B64" s="1"/>
      <c r="C64" s="1"/>
      <c r="D64" s="1"/>
      <c r="E64" s="1"/>
      <c r="F64" s="1"/>
      <c r="G64" s="1"/>
      <c r="H64" s="1"/>
    </row>
  </sheetData>
  <mergeCells count="5"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C75"/>
  <sheetViews>
    <sheetView workbookViewId="0">
      <selection sqref="A1:XFD1048576"/>
    </sheetView>
  </sheetViews>
  <sheetFormatPr defaultColWidth="9.140625" defaultRowHeight="15"/>
  <cols>
    <col min="1" max="1" width="9.28515625" style="34" bestFit="1" customWidth="1"/>
    <col min="2" max="2" width="9.140625" style="50"/>
    <col min="3" max="3" width="35.7109375" style="55" customWidth="1"/>
    <col min="4" max="4" width="9.140625" style="56"/>
    <col min="5" max="5" width="35.7109375" style="55" customWidth="1"/>
    <col min="6" max="6" width="11.5703125" style="43" customWidth="1"/>
    <col min="7" max="7" width="4.28515625" style="44" customWidth="1"/>
    <col min="8" max="8" width="1" style="44" customWidth="1"/>
    <col min="9" max="9" width="4.42578125" style="44" customWidth="1"/>
    <col min="10" max="10" width="4.28515625" style="44" customWidth="1"/>
    <col min="11" max="11" width="1" style="44" customWidth="1"/>
    <col min="12" max="13" width="4.28515625" style="44" customWidth="1"/>
    <col min="14" max="14" width="1" style="44" customWidth="1"/>
    <col min="15" max="15" width="4.28515625" style="44" customWidth="1"/>
    <col min="16" max="20" width="9.140625" style="34"/>
    <col min="21" max="21" width="15.28515625" style="34" customWidth="1"/>
    <col min="22" max="22" width="3.7109375" style="34" customWidth="1"/>
    <col min="23" max="23" width="6.140625" style="34" bestFit="1" customWidth="1"/>
    <col min="24" max="24" width="4" style="34" customWidth="1"/>
    <col min="25" max="25" width="3.7109375" style="34" customWidth="1"/>
    <col min="26" max="26" width="4.28515625" style="34" customWidth="1"/>
    <col min="27" max="27" width="4.42578125" style="34" customWidth="1"/>
    <col min="28" max="16384" width="9.140625" style="34"/>
  </cols>
  <sheetData>
    <row r="1" spans="1:29">
      <c r="A1" s="28" t="s">
        <v>96</v>
      </c>
      <c r="B1" s="28" t="s">
        <v>97</v>
      </c>
      <c r="C1" s="52" t="s">
        <v>98</v>
      </c>
      <c r="D1" s="52"/>
      <c r="E1" s="52" t="s">
        <v>99</v>
      </c>
      <c r="F1" s="28" t="s">
        <v>100</v>
      </c>
      <c r="G1" s="29" t="s">
        <v>101</v>
      </c>
      <c r="H1" s="29"/>
      <c r="I1" s="30"/>
      <c r="J1" s="31" t="s">
        <v>102</v>
      </c>
      <c r="K1" s="29"/>
      <c r="L1" s="30"/>
      <c r="M1" s="31" t="s">
        <v>103</v>
      </c>
      <c r="N1" s="29"/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3"/>
      <c r="AC1" s="33"/>
    </row>
    <row r="2" spans="1:29" ht="26.25">
      <c r="A2" s="28">
        <v>1</v>
      </c>
      <c r="B2" s="28" t="s">
        <v>104</v>
      </c>
      <c r="C2" s="53" t="str">
        <f>[1]Diagram!B14</f>
        <v>Dawidowicz Rozprza, ./Odrzywół,Włodarczyk, .</v>
      </c>
      <c r="D2" s="54" t="str">
        <f>IF(C2&lt;&gt;"","vs","")</f>
        <v>vs</v>
      </c>
      <c r="E2" s="53" t="str">
        <f>[1]Diagram!B21</f>
        <v>Chmielewska Wrocław, ./Szydełko,Urbanowicz, .</v>
      </c>
      <c r="F2" s="35" t="str">
        <f>IF(X2&lt;&gt;"",X2,IF(W2&lt;&gt;"",W2,IF(V2&lt;&gt;"",V2,"")))</f>
        <v>0:2</v>
      </c>
      <c r="G2" s="36">
        <v>3</v>
      </c>
      <c r="H2" s="37" t="str">
        <f>IF(G2&lt;&gt;"",":","")</f>
        <v>:</v>
      </c>
      <c r="I2" s="36">
        <v>15</v>
      </c>
      <c r="J2" s="38">
        <v>4</v>
      </c>
      <c r="K2" s="37" t="str">
        <f>IF(J2&lt;&gt;"",":","")</f>
        <v>:</v>
      </c>
      <c r="L2" s="36">
        <v>15</v>
      </c>
      <c r="M2" s="38"/>
      <c r="N2" s="37" t="str">
        <f>IF(M2&lt;&gt;"",":","")</f>
        <v/>
      </c>
      <c r="O2" s="39"/>
      <c r="P2" s="32"/>
      <c r="Q2" s="32"/>
      <c r="R2" s="32" t="str">
        <f>IF(G2&lt;&gt;"",IF(G2&lt;I2,"(-"&amp;G2&amp;")","("&amp;I2&amp;")"),"")</f>
        <v>(-3)</v>
      </c>
      <c r="S2" s="32" t="str">
        <f>IF(J2&lt;&gt;"",IF(J2&lt;L2,"(-"&amp;J2&amp;")","("&amp;L2&amp;")"),"")</f>
        <v>(-4)</v>
      </c>
      <c r="T2" s="32" t="str">
        <f>IF(M2&lt;&gt;"",IF(M2&lt;O2,"(-"&amp;M2&amp;")","("&amp;O2&amp;")"),"")</f>
        <v/>
      </c>
      <c r="U2" s="40" t="str">
        <f>R2&amp;" "&amp;S2&amp;" "&amp;T2</f>
        <v xml:space="preserve">(-3) (-4) </v>
      </c>
      <c r="V2" s="32" t="str">
        <f>IF(G2&lt;&gt;"",IF(G2&gt;I2,"1:0","0:1"),"")</f>
        <v>0:1</v>
      </c>
      <c r="W2" s="32" t="str">
        <f>IF(J2&lt;&gt;"",IF(J2&gt;L2,IF(G2&gt;I2,"2:0","1:1"),IF(G2&gt;I2,"1:1","0:2")),"")</f>
        <v>0:2</v>
      </c>
      <c r="X2" s="32" t="str">
        <f>IF(M2&lt;&gt;"",IF(W2="1:1",IF(M2&gt;O2,"2:1","1:2"),""),"")</f>
        <v/>
      </c>
      <c r="Y2" s="41"/>
      <c r="Z2" s="41"/>
      <c r="AA2" s="32"/>
      <c r="AB2" s="33"/>
      <c r="AC2" s="33"/>
    </row>
    <row r="3" spans="1:29" ht="26.25">
      <c r="A3" s="28">
        <v>2</v>
      </c>
      <c r="B3" s="28" t="s">
        <v>104</v>
      </c>
      <c r="C3" s="53" t="str">
        <f>[1]Diagram!B24</f>
        <v>Gorlewska Opole 2, ./Juścińska,Stoksik, .</v>
      </c>
      <c r="D3" s="54" t="str">
        <f>IF(C3&lt;&gt;"","vs","")</f>
        <v>vs</v>
      </c>
      <c r="E3" s="53" t="str">
        <f>[1]Diagram!B31</f>
        <v/>
      </c>
      <c r="F3" s="35" t="str">
        <f>IF(X3&lt;&gt;"",X3,IF(W3&lt;&gt;"",W3,IF(V3&lt;&gt;"",V3,"")))</f>
        <v>2:0</v>
      </c>
      <c r="G3" s="36">
        <v>15</v>
      </c>
      <c r="H3" s="37" t="str">
        <f>IF(G3&lt;&gt;"",":","")</f>
        <v>:</v>
      </c>
      <c r="I3" s="39">
        <v>0</v>
      </c>
      <c r="J3" s="38">
        <v>15</v>
      </c>
      <c r="K3" s="37" t="str">
        <f>IF(J3&lt;&gt;"",":","")</f>
        <v>:</v>
      </c>
      <c r="L3" s="36">
        <v>0</v>
      </c>
      <c r="M3" s="38"/>
      <c r="N3" s="37" t="str">
        <f>IF(M3&lt;&gt;"",":","")</f>
        <v/>
      </c>
      <c r="O3" s="39"/>
      <c r="P3" s="32"/>
      <c r="Q3" s="32"/>
      <c r="R3" s="32" t="str">
        <f>IF(G3&lt;&gt;"",IF(G3&lt;I3,"(-"&amp;G3&amp;")","("&amp;I3&amp;")"),"")</f>
        <v>(0)</v>
      </c>
      <c r="S3" s="32" t="str">
        <f>IF(J3&lt;&gt;"",IF(J3&lt;L3,"(-"&amp;J3&amp;")","("&amp;L3&amp;")"),"")</f>
        <v>(0)</v>
      </c>
      <c r="T3" s="32" t="str">
        <f>IF(M3&lt;&gt;"",IF(M3&lt;O3,"(-"&amp;M3&amp;")","("&amp;O3&amp;")"),"")</f>
        <v/>
      </c>
      <c r="U3" s="40" t="str">
        <f>R3&amp;" "&amp;S3&amp;" "&amp;T3</f>
        <v xml:space="preserve">(0) (0) </v>
      </c>
      <c r="V3" s="32" t="str">
        <f>IF(G3&lt;&gt;"",IF(G3&gt;I3,"1:0","0:1"),"")</f>
        <v>1:0</v>
      </c>
      <c r="W3" s="32" t="str">
        <f>IF(J3&lt;&gt;"",IF(J3&gt;L3,IF(G3&gt;I3,"2:0","1:1"),IF(G3&gt;I3,"1:1","0:2")),"")</f>
        <v>2:0</v>
      </c>
      <c r="X3" s="32" t="str">
        <f>IF(M3&lt;&gt;"",IF(W3="1:1",IF(M3&gt;O3,"2:1","1:2"),""),"")</f>
        <v/>
      </c>
      <c r="Y3" s="32"/>
      <c r="Z3" s="32"/>
      <c r="AA3" s="32"/>
      <c r="AB3" s="33"/>
      <c r="AC3" s="33"/>
    </row>
    <row r="4" spans="1:29" ht="26.25">
      <c r="A4" s="28">
        <v>3</v>
      </c>
      <c r="B4" s="28" t="s">
        <v>104</v>
      </c>
      <c r="C4" s="53" t="str">
        <f>[1]Diagram!B54</f>
        <v>Ausheva Żory, ./Skaba, .</v>
      </c>
      <c r="D4" s="54" t="str">
        <f>IF(C4&lt;&gt;"","vs","")</f>
        <v>vs</v>
      </c>
      <c r="E4" s="53" t="str">
        <f>[1]Diagram!B61</f>
        <v>Fierek Rumia, ./Kaźmierkiewicz,Sukiennik, .</v>
      </c>
      <c r="F4" s="35" t="str">
        <f>IF(X4&lt;&gt;"",X4,IF(W4&lt;&gt;"",W4,IF(V4&lt;&gt;"",V4,"")))</f>
        <v>2:0</v>
      </c>
      <c r="G4" s="36">
        <v>15</v>
      </c>
      <c r="H4" s="37" t="str">
        <f>IF(G4&lt;&gt;"",":","")</f>
        <v>:</v>
      </c>
      <c r="I4" s="39">
        <v>11</v>
      </c>
      <c r="J4" s="38">
        <v>15</v>
      </c>
      <c r="K4" s="37" t="str">
        <f>IF(J4&lt;&gt;"",":","")</f>
        <v>:</v>
      </c>
      <c r="L4" s="36">
        <v>12</v>
      </c>
      <c r="M4" s="38"/>
      <c r="N4" s="37" t="str">
        <f>IF(M4&lt;&gt;"",":","")</f>
        <v/>
      </c>
      <c r="O4" s="39"/>
      <c r="P4" s="32"/>
      <c r="Q4" s="32"/>
      <c r="R4" s="32" t="str">
        <f>IF(G4&lt;&gt;"",IF(G4&lt;I4,"(-"&amp;G4&amp;")","("&amp;I4&amp;")"),"")</f>
        <v>(11)</v>
      </c>
      <c r="S4" s="32" t="str">
        <f>IF(J4&lt;&gt;"",IF(J4&lt;L4,"(-"&amp;J4&amp;")","("&amp;L4&amp;")"),"")</f>
        <v>(12)</v>
      </c>
      <c r="T4" s="32" t="str">
        <f>IF(M4&lt;&gt;"",IF(M4&lt;O4,"(-"&amp;M4&amp;")","("&amp;O4&amp;")"),"")</f>
        <v/>
      </c>
      <c r="U4" s="40" t="str">
        <f>R4&amp;" "&amp;S4&amp;" "&amp;T4</f>
        <v xml:space="preserve">(11) (12) </v>
      </c>
      <c r="V4" s="32" t="str">
        <f>IF(G4&lt;&gt;"",IF(G4&gt;I4,"1:0","0:1"),"")</f>
        <v>1:0</v>
      </c>
      <c r="W4" s="32" t="str">
        <f>IF(J4&lt;&gt;"",IF(J4&gt;L4,IF(G4&gt;I4,"2:0","1:1"),IF(G4&gt;I4,"1:1","0:2")),"")</f>
        <v>2:0</v>
      </c>
      <c r="X4" s="32" t="str">
        <f>IF(M4&lt;&gt;"",IF(W4="1:1",IF(M4&gt;O4,"2:1","1:2"),""),"")</f>
        <v/>
      </c>
      <c r="Y4" s="32"/>
      <c r="Z4" s="32"/>
      <c r="AA4" s="32"/>
      <c r="AB4" s="33"/>
      <c r="AC4" s="33"/>
    </row>
    <row r="5" spans="1:29" ht="26.25">
      <c r="A5" s="28">
        <v>4</v>
      </c>
      <c r="B5" s="28" t="s">
        <v>104</v>
      </c>
      <c r="C5" s="53" t="str">
        <f>[1]Diagram!B64</f>
        <v>Hordyjewicz K-K, ./Parusel,Stanisławska, .</v>
      </c>
      <c r="D5" s="54" t="str">
        <f>IF(C5&lt;&gt;"","vs","")</f>
        <v>vs</v>
      </c>
      <c r="E5" s="53" t="str">
        <f>[1]Diagram!B71</f>
        <v>Biedroń Limanowa, ./Kaińska,Mól, .</v>
      </c>
      <c r="F5" s="35" t="str">
        <f>IF(X5&lt;&gt;"",X5,IF(W5&lt;&gt;"",W5,IF(V5&lt;&gt;"",V5,"")))</f>
        <v>0:2</v>
      </c>
      <c r="G5" s="36">
        <v>11</v>
      </c>
      <c r="H5" s="37" t="str">
        <f>IF(G5&lt;&gt;"",":","")</f>
        <v>:</v>
      </c>
      <c r="I5" s="39">
        <v>15</v>
      </c>
      <c r="J5" s="38">
        <v>12</v>
      </c>
      <c r="K5" s="37" t="str">
        <f>IF(J5&lt;&gt;"",":","")</f>
        <v>:</v>
      </c>
      <c r="L5" s="36">
        <v>15</v>
      </c>
      <c r="M5" s="38"/>
      <c r="N5" s="37" t="str">
        <f>IF(M5&lt;&gt;"",":","")</f>
        <v/>
      </c>
      <c r="O5" s="39"/>
      <c r="P5" s="32"/>
      <c r="Q5" s="32"/>
      <c r="R5" s="32" t="str">
        <f>IF(G5&lt;&gt;"",IF(G5&lt;I5,"(-"&amp;G5&amp;")","("&amp;I5&amp;")"),"")</f>
        <v>(-11)</v>
      </c>
      <c r="S5" s="32" t="str">
        <f>IF(J5&lt;&gt;"",IF(J5&lt;L5,"(-"&amp;J5&amp;")","("&amp;L5&amp;")"),"")</f>
        <v>(-12)</v>
      </c>
      <c r="T5" s="32" t="str">
        <f>IF(M5&lt;&gt;"",IF(M5&lt;O5,"(-"&amp;M5&amp;")","("&amp;O5&amp;")"),"")</f>
        <v/>
      </c>
      <c r="U5" s="40" t="str">
        <f>R5&amp;" "&amp;S5&amp;" "&amp;T5</f>
        <v xml:space="preserve">(-11) (-12) </v>
      </c>
      <c r="V5" s="32" t="str">
        <f>IF(G5&lt;&gt;"",IF(G5&gt;I5,"1:0","0:1"),"")</f>
        <v>0:1</v>
      </c>
      <c r="W5" s="32" t="str">
        <f>IF(J5&lt;&gt;"",IF(J5&gt;L5,IF(G5&gt;I5,"2:0","1:1"),IF(G5&gt;I5,"1:1","0:2")),"")</f>
        <v>0:2</v>
      </c>
      <c r="X5" s="32" t="str">
        <f>IF(M5&lt;&gt;"",IF(W5="1:1",IF(M5&gt;O5,"2:1","1:2"),""),"")</f>
        <v/>
      </c>
      <c r="Y5" s="32"/>
      <c r="Z5" s="32"/>
      <c r="AA5" s="32"/>
      <c r="AB5" s="33"/>
      <c r="AC5" s="33"/>
    </row>
    <row r="6" spans="1:29" ht="26.25">
      <c r="A6" s="28">
        <v>5</v>
      </c>
      <c r="B6" s="28" t="s">
        <v>105</v>
      </c>
      <c r="C6" s="53" t="str">
        <f>[1]Diagram!C7</f>
        <v>Jaroch Grudziądz, ./Majewska,Senica, .</v>
      </c>
      <c r="D6" s="54" t="str">
        <f>IF(C6&lt;&gt;"","vs","")</f>
        <v>vs</v>
      </c>
      <c r="E6" s="53" t="str">
        <f>[1]Diagram!C18</f>
        <v>Chmielewska Wrocław, ./Szydełko,Urbanowicz, .</v>
      </c>
      <c r="F6" s="35" t="str">
        <f>IF(X6&lt;&gt;"",X6,IF(W6&lt;&gt;"",W6,IF(V6&lt;&gt;"",V6,"")))</f>
        <v>0:2</v>
      </c>
      <c r="G6" s="36">
        <v>12</v>
      </c>
      <c r="H6" s="37" t="str">
        <f>IF(G6&lt;&gt;"",":","")</f>
        <v>:</v>
      </c>
      <c r="I6" s="39">
        <v>15</v>
      </c>
      <c r="J6" s="38">
        <v>13</v>
      </c>
      <c r="K6" s="37" t="str">
        <f>IF(J6&lt;&gt;"",":","")</f>
        <v>:</v>
      </c>
      <c r="L6" s="36">
        <v>15</v>
      </c>
      <c r="M6" s="38"/>
      <c r="N6" s="37" t="str">
        <f>IF(M6&lt;&gt;"",":","")</f>
        <v/>
      </c>
      <c r="O6" s="39"/>
      <c r="P6" s="32"/>
      <c r="Q6" s="32"/>
      <c r="R6" s="32" t="str">
        <f>IF(G6&lt;&gt;"",IF(G6&lt;I6,"(-"&amp;G6&amp;")","("&amp;I6&amp;")"),"")</f>
        <v>(-12)</v>
      </c>
      <c r="S6" s="32" t="str">
        <f>IF(J6&lt;&gt;"",IF(J6&lt;L6,"(-"&amp;J6&amp;")","("&amp;L6&amp;")"),"")</f>
        <v>(-13)</v>
      </c>
      <c r="T6" s="32" t="str">
        <f>IF(M6&lt;&gt;"",IF(M6&lt;O6,"(-"&amp;M6&amp;")","("&amp;O6&amp;")"),"")</f>
        <v/>
      </c>
      <c r="U6" s="40" t="str">
        <f>R6&amp;" "&amp;S6&amp;" "&amp;T6</f>
        <v xml:space="preserve">(-12) (-13) </v>
      </c>
      <c r="V6" s="32" t="str">
        <f>IF(G6&lt;&gt;"",IF(G6&gt;I6,"1:0","0:1"),"")</f>
        <v>0:1</v>
      </c>
      <c r="W6" s="32" t="str">
        <f>IF(J6&lt;&gt;"",IF(J6&gt;L6,IF(G6&gt;I6,"2:0","1:1"),IF(G6&gt;I6,"1:1","0:2")),"")</f>
        <v>0:2</v>
      </c>
      <c r="X6" s="32" t="str">
        <f>IF(M6&lt;&gt;"",IF(W6="1:1",IF(M6&gt;O6,"2:1","1:2"),""),"")</f>
        <v/>
      </c>
      <c r="Y6" s="32"/>
      <c r="Z6" s="32"/>
      <c r="AA6" s="32"/>
      <c r="AB6" s="33"/>
      <c r="AC6" s="33"/>
    </row>
    <row r="7" spans="1:29" ht="26.25">
      <c r="A7" s="28">
        <v>6</v>
      </c>
      <c r="B7" s="28" t="s">
        <v>105</v>
      </c>
      <c r="C7" s="53" t="str">
        <f>[1]Diagram!C28</f>
        <v>Gorlewska Opole 2, ./Juścińska,Stoksik, .</v>
      </c>
      <c r="D7" s="54" t="str">
        <f>IF(C7&lt;&gt;"","vs","")</f>
        <v>vs</v>
      </c>
      <c r="E7" s="53" t="str">
        <f>[1]Diagram!C38</f>
        <v>Szeląg Kraczewice, ./Szeląg , .</v>
      </c>
      <c r="F7" s="35" t="str">
        <f>IF(X7&lt;&gt;"",X7,IF(W7&lt;&gt;"",W7,IF(V7&lt;&gt;"",V7,"")))</f>
        <v>2:0</v>
      </c>
      <c r="G7" s="36">
        <v>15</v>
      </c>
      <c r="H7" s="37" t="str">
        <f>IF(G7&lt;&gt;"",":","")</f>
        <v>:</v>
      </c>
      <c r="I7" s="39">
        <v>12</v>
      </c>
      <c r="J7" s="38">
        <v>15</v>
      </c>
      <c r="K7" s="37" t="str">
        <f>IF(J7&lt;&gt;"",":","")</f>
        <v>:</v>
      </c>
      <c r="L7" s="36">
        <v>11</v>
      </c>
      <c r="M7" s="38"/>
      <c r="N7" s="37" t="str">
        <f>IF(M7&lt;&gt;"",":","")</f>
        <v/>
      </c>
      <c r="O7" s="39"/>
      <c r="P7" s="32"/>
      <c r="Q7" s="32"/>
      <c r="R7" s="32" t="str">
        <f>IF(G7&lt;&gt;"",IF(G7&lt;I7,"(-"&amp;G7&amp;")","("&amp;I7&amp;")"),"")</f>
        <v>(12)</v>
      </c>
      <c r="S7" s="32" t="str">
        <f>IF(J7&lt;&gt;"",IF(J7&lt;L7,"(-"&amp;J7&amp;")","("&amp;L7&amp;")"),"")</f>
        <v>(11)</v>
      </c>
      <c r="T7" s="32" t="str">
        <f>IF(M7&lt;&gt;"",IF(M7&lt;O7,"(-"&amp;M7&amp;")","("&amp;O7&amp;")"),"")</f>
        <v/>
      </c>
      <c r="U7" s="40" t="str">
        <f>R7&amp;" "&amp;S7&amp;" "&amp;T7</f>
        <v xml:space="preserve">(12) (11) </v>
      </c>
      <c r="V7" s="32" t="str">
        <f>IF(G7&lt;&gt;"",IF(G7&gt;I7,"1:0","0:1"),"")</f>
        <v>1:0</v>
      </c>
      <c r="W7" s="32" t="str">
        <f>IF(J7&lt;&gt;"",IF(J7&gt;L7,IF(G7&gt;I7,"2:0","1:1"),IF(G7&gt;I7,"1:1","0:2")),"")</f>
        <v>2:0</v>
      </c>
      <c r="X7" s="32" t="str">
        <f>IF(M7&lt;&gt;"",IF(W7="1:1",IF(M7&gt;O7,"2:1","1:2"),""),"")</f>
        <v/>
      </c>
      <c r="Y7" s="32"/>
      <c r="Z7" s="32"/>
      <c r="AA7" s="32"/>
      <c r="AB7" s="33"/>
      <c r="AC7" s="33"/>
    </row>
    <row r="8" spans="1:29" ht="26.25">
      <c r="A8" s="28">
        <v>7</v>
      </c>
      <c r="B8" s="28" t="s">
        <v>105</v>
      </c>
      <c r="C8" s="53" t="str">
        <f>[1]Diagram!C47</f>
        <v>Blicharz Człuchów, ./Gasperowicz,Puszcz, .</v>
      </c>
      <c r="D8" s="54" t="str">
        <f>IF(C8&lt;&gt;"","vs","")</f>
        <v>vs</v>
      </c>
      <c r="E8" s="53" t="str">
        <f>[1]Diagram!C58</f>
        <v>Ausheva Żory, ./Skaba, .</v>
      </c>
      <c r="F8" s="35" t="str">
        <f>IF(X8&lt;&gt;"",X8,IF(W8&lt;&gt;"",W8,IF(V8&lt;&gt;"",V8,"")))</f>
        <v>0:2</v>
      </c>
      <c r="G8" s="36">
        <v>7</v>
      </c>
      <c r="H8" s="37" t="str">
        <f>IF(G8&lt;&gt;"",":","")</f>
        <v>:</v>
      </c>
      <c r="I8" s="39">
        <v>15</v>
      </c>
      <c r="J8" s="38">
        <v>8</v>
      </c>
      <c r="K8" s="37" t="str">
        <f>IF(J8&lt;&gt;"",":","")</f>
        <v>:</v>
      </c>
      <c r="L8" s="36">
        <v>15</v>
      </c>
      <c r="M8" s="38"/>
      <c r="N8" s="37" t="str">
        <f>IF(M8&lt;&gt;"",":","")</f>
        <v/>
      </c>
      <c r="O8" s="39"/>
      <c r="P8" s="32"/>
      <c r="Q8" s="32"/>
      <c r="R8" s="32" t="str">
        <f>IF(G8&lt;&gt;"",IF(G8&lt;I8,"(-"&amp;G8&amp;")","("&amp;I8&amp;")"),"")</f>
        <v>(-7)</v>
      </c>
      <c r="S8" s="32" t="str">
        <f>IF(J8&lt;&gt;"",IF(J8&lt;L8,"(-"&amp;J8&amp;")","("&amp;L8&amp;")"),"")</f>
        <v>(-8)</v>
      </c>
      <c r="T8" s="32" t="str">
        <f>IF(M8&lt;&gt;"",IF(M8&lt;O8,"(-"&amp;M8&amp;")","("&amp;O8&amp;")"),"")</f>
        <v/>
      </c>
      <c r="U8" s="40" t="str">
        <f>R8&amp;" "&amp;S8&amp;" "&amp;T8</f>
        <v xml:space="preserve">(-7) (-8) </v>
      </c>
      <c r="V8" s="32" t="str">
        <f>IF(G8&lt;&gt;"",IF(G8&gt;I8,"1:0","0:1"),"")</f>
        <v>0:1</v>
      </c>
      <c r="W8" s="32" t="str">
        <f>IF(J8&lt;&gt;"",IF(J8&gt;L8,IF(G8&gt;I8,"2:0","1:1"),IF(G8&gt;I8,"1:1","0:2")),"")</f>
        <v>0:2</v>
      </c>
      <c r="X8" s="32" t="str">
        <f>IF(M8&lt;&gt;"",IF(W8="1:1",IF(M8&gt;O8,"2:1","1:2"),""),"")</f>
        <v/>
      </c>
      <c r="Y8" s="32"/>
      <c r="Z8" s="32"/>
      <c r="AA8" s="32"/>
      <c r="AB8" s="33"/>
      <c r="AC8" s="33"/>
    </row>
    <row r="9" spans="1:29">
      <c r="A9" s="28">
        <v>8</v>
      </c>
      <c r="B9" s="28" t="s">
        <v>105</v>
      </c>
      <c r="C9" s="53" t="str">
        <f>[1]Diagram!C68</f>
        <v>Biedroń Limanowa, ./Kaińska,Mól, .</v>
      </c>
      <c r="D9" s="54" t="str">
        <f>IF(C9&lt;&gt;"","vs","")</f>
        <v>vs</v>
      </c>
      <c r="E9" s="53" t="str">
        <f>[1]Diagram!C78</f>
        <v>Aksamit Opole 10, ./Mazur,Znańska, .</v>
      </c>
      <c r="F9" s="35" t="str">
        <f>IF(X9&lt;&gt;"",X9,IF(W9&lt;&gt;"",W9,IF(V9&lt;&gt;"",V9,"")))</f>
        <v>1:2</v>
      </c>
      <c r="G9" s="36">
        <v>15</v>
      </c>
      <c r="H9" s="37" t="str">
        <f>IF(G9&lt;&gt;"",":","")</f>
        <v>:</v>
      </c>
      <c r="I9" s="39">
        <v>13</v>
      </c>
      <c r="J9" s="38">
        <v>4</v>
      </c>
      <c r="K9" s="37" t="str">
        <f>IF(J9&lt;&gt;"",":","")</f>
        <v>:</v>
      </c>
      <c r="L9" s="36">
        <v>15</v>
      </c>
      <c r="M9" s="38">
        <v>6</v>
      </c>
      <c r="N9" s="37" t="str">
        <f>IF(M9&lt;&gt;"",":","")</f>
        <v>:</v>
      </c>
      <c r="O9" s="39">
        <v>11</v>
      </c>
      <c r="P9" s="32"/>
      <c r="Q9" s="32"/>
      <c r="R9" s="32" t="str">
        <f>IF(G9&lt;&gt;"",IF(G9&lt;I9,"(-"&amp;G9&amp;")","("&amp;I9&amp;")"),"")</f>
        <v>(13)</v>
      </c>
      <c r="S9" s="32" t="str">
        <f>IF(J9&lt;&gt;"",IF(J9&lt;L9,"(-"&amp;J9&amp;")","("&amp;L9&amp;")"),"")</f>
        <v>(-4)</v>
      </c>
      <c r="T9" s="32" t="str">
        <f>IF(M9&lt;&gt;"",IF(M9&lt;O9,"(-"&amp;M9&amp;")","("&amp;O9&amp;")"),"")</f>
        <v>(-6)</v>
      </c>
      <c r="U9" s="40" t="str">
        <f>R9&amp;" "&amp;S9&amp;" "&amp;T9</f>
        <v>(13) (-4) (-6)</v>
      </c>
      <c r="V9" s="32" t="str">
        <f>IF(G9&lt;&gt;"",IF(G9&gt;I9,"1:0","0:1"),"")</f>
        <v>1:0</v>
      </c>
      <c r="W9" s="32" t="str">
        <f>IF(J9&lt;&gt;"",IF(J9&gt;L9,IF(G9&gt;I9,"2:0","1:1"),IF(G9&gt;I9,"1:1","0:2")),"")</f>
        <v>1:1</v>
      </c>
      <c r="X9" s="32" t="str">
        <f>IF(M9&lt;&gt;"",IF(W9="1:1",IF(M9&gt;O9,"2:1","1:2"),""),"")</f>
        <v>1:2</v>
      </c>
      <c r="Y9" s="32"/>
      <c r="Z9" s="32"/>
      <c r="AA9" s="32"/>
      <c r="AB9" s="33"/>
      <c r="AC9" s="33"/>
    </row>
    <row r="10" spans="1:29" ht="26.25">
      <c r="A10" s="28">
        <v>9</v>
      </c>
      <c r="B10" s="28">
        <v>9</v>
      </c>
      <c r="C10" s="53" t="str">
        <f>[1]Diagram!K16</f>
        <v>Hordyjewicz K-K, ./Parusel,Stanisławska, .</v>
      </c>
      <c r="D10" s="54" t="str">
        <f>IF(C10&lt;&gt;"","vs","")</f>
        <v>vs</v>
      </c>
      <c r="E10" s="53" t="str">
        <f>[1]Diagram!K24</f>
        <v>Jaroch Grudziądz, ./Majewska,Senica, .</v>
      </c>
      <c r="F10" s="35" t="str">
        <f>IF(X10&lt;&gt;"",X10,IF(W10&lt;&gt;"",W10,IF(V10&lt;&gt;"",V10,"")))</f>
        <v>0:2</v>
      </c>
      <c r="G10" s="36">
        <v>12</v>
      </c>
      <c r="H10" s="37" t="str">
        <f>IF(G10&lt;&gt;"",":","")</f>
        <v>:</v>
      </c>
      <c r="I10" s="39">
        <v>15</v>
      </c>
      <c r="J10" s="38">
        <v>11</v>
      </c>
      <c r="K10" s="37" t="str">
        <f>IF(J10&lt;&gt;"",":","")</f>
        <v>:</v>
      </c>
      <c r="L10" s="36">
        <v>15</v>
      </c>
      <c r="M10" s="38"/>
      <c r="N10" s="37" t="str">
        <f>IF(M10&lt;&gt;"",":","")</f>
        <v/>
      </c>
      <c r="O10" s="39"/>
      <c r="P10" s="32"/>
      <c r="Q10" s="32"/>
      <c r="R10" s="32" t="str">
        <f>IF(G10&lt;&gt;"",IF(G10&lt;I10,"(-"&amp;G10&amp;")","("&amp;I10&amp;")"),"")</f>
        <v>(-12)</v>
      </c>
      <c r="S10" s="32" t="str">
        <f>IF(J10&lt;&gt;"",IF(J10&lt;L10,"(-"&amp;J10&amp;")","("&amp;L10&amp;")"),"")</f>
        <v>(-11)</v>
      </c>
      <c r="T10" s="32" t="str">
        <f>IF(M10&lt;&gt;"",IF(M10&lt;O10,"(-"&amp;M10&amp;")","("&amp;O10&amp;")"),"")</f>
        <v/>
      </c>
      <c r="U10" s="40" t="str">
        <f>R10&amp;" "&amp;S10&amp;" "&amp;T10</f>
        <v xml:space="preserve">(-12) (-11) </v>
      </c>
      <c r="V10" s="32" t="str">
        <f>IF(G10&lt;&gt;"",IF(G10&gt;I10,"1:0","0:1"),"")</f>
        <v>0:1</v>
      </c>
      <c r="W10" s="32" t="str">
        <f>IF(J10&lt;&gt;"",IF(J10&gt;L10,IF(G10&gt;I10,"2:0","1:1"),IF(G10&gt;I10,"1:1","0:2")),"")</f>
        <v>0:2</v>
      </c>
      <c r="X10" s="32" t="str">
        <f>IF(M10&lt;&gt;"",IF(W10="1:1",IF(M10&gt;O10,"2:1","1:2"),""),"")</f>
        <v/>
      </c>
      <c r="Y10" s="32"/>
      <c r="Z10" s="32"/>
      <c r="AA10" s="32"/>
      <c r="AB10" s="33"/>
      <c r="AC10" s="33"/>
    </row>
    <row r="11" spans="1:29" ht="26.25">
      <c r="A11" s="28">
        <v>10</v>
      </c>
      <c r="B11" s="28">
        <v>9</v>
      </c>
      <c r="C11" s="53" t="str">
        <f>[1]Diagram!K32</f>
        <v>Fierek Rumia, ./Kaźmierkiewicz,Sukiennik, .</v>
      </c>
      <c r="D11" s="54" t="str">
        <f>IF(C11&lt;&gt;"","vs","")</f>
        <v>vs</v>
      </c>
      <c r="E11" s="53" t="str">
        <f>[1]Diagram!K40</f>
        <v>Szeląg Kraczewice, ./Szeląg , .</v>
      </c>
      <c r="F11" s="35" t="str">
        <f>IF(X11&lt;&gt;"",X11,IF(W11&lt;&gt;"",W11,IF(V11&lt;&gt;"",V11,"")))</f>
        <v>2:0</v>
      </c>
      <c r="G11" s="36">
        <v>15</v>
      </c>
      <c r="H11" s="37" t="str">
        <f>IF(G11&lt;&gt;"",":","")</f>
        <v>:</v>
      </c>
      <c r="I11" s="39">
        <v>12</v>
      </c>
      <c r="J11" s="38">
        <v>15</v>
      </c>
      <c r="K11" s="37" t="str">
        <f>IF(J11&lt;&gt;"",":","")</f>
        <v>:</v>
      </c>
      <c r="L11" s="36">
        <v>13</v>
      </c>
      <c r="M11" s="38"/>
      <c r="N11" s="37" t="str">
        <f>IF(M11&lt;&gt;"",":","")</f>
        <v/>
      </c>
      <c r="O11" s="39"/>
      <c r="P11" s="32"/>
      <c r="Q11" s="32"/>
      <c r="R11" s="32" t="str">
        <f>IF(G11&lt;&gt;"",IF(G11&lt;I11,"(-"&amp;G11&amp;")","("&amp;I11&amp;")"),"")</f>
        <v>(12)</v>
      </c>
      <c r="S11" s="32" t="str">
        <f>IF(J11&lt;&gt;"",IF(J11&lt;L11,"(-"&amp;J11&amp;")","("&amp;L11&amp;")"),"")</f>
        <v>(13)</v>
      </c>
      <c r="T11" s="32" t="str">
        <f>IF(M11&lt;&gt;"",IF(M11&lt;O11,"(-"&amp;M11&amp;")","("&amp;O11&amp;")"),"")</f>
        <v/>
      </c>
      <c r="U11" s="40" t="str">
        <f>R11&amp;" "&amp;S11&amp;" "&amp;T11</f>
        <v xml:space="preserve">(12) (13) </v>
      </c>
      <c r="V11" s="32" t="str">
        <f>IF(G11&lt;&gt;"",IF(G11&gt;I11,"1:0","0:1"),"")</f>
        <v>1:0</v>
      </c>
      <c r="W11" s="32" t="str">
        <f>IF(J11&lt;&gt;"",IF(J11&gt;L11,IF(G11&gt;I11,"2:0","1:1"),IF(G11&gt;I11,"1:1","0:2")),"")</f>
        <v>2:0</v>
      </c>
      <c r="X11" s="32" t="str">
        <f>IF(M11&lt;&gt;"",IF(W11="1:1",IF(M11&gt;O11,"2:1","1:2"),""),"")</f>
        <v/>
      </c>
      <c r="Y11" s="32"/>
      <c r="Z11" s="32"/>
      <c r="AA11" s="32"/>
      <c r="AB11" s="33"/>
      <c r="AC11" s="33"/>
    </row>
    <row r="12" spans="1:29" ht="26.25">
      <c r="A12" s="28">
        <v>11</v>
      </c>
      <c r="B12" s="28">
        <v>9</v>
      </c>
      <c r="C12" s="53" t="str">
        <f>[1]Diagram!K56</f>
        <v/>
      </c>
      <c r="D12" s="54" t="str">
        <f>IF(C12&lt;&gt;"","vs","")</f>
        <v/>
      </c>
      <c r="E12" s="53" t="str">
        <f>[1]Diagram!K64</f>
        <v>Blicharz Człuchów, ./Gasperowicz,Puszcz, .</v>
      </c>
      <c r="F12" s="35" t="str">
        <f>IF(X12&lt;&gt;"",X12,IF(W12&lt;&gt;"",W12,IF(V12&lt;&gt;"",V12,"")))</f>
        <v>0:2</v>
      </c>
      <c r="G12" s="36">
        <v>0</v>
      </c>
      <c r="H12" s="37" t="str">
        <f>IF(G12&lt;&gt;"",":","")</f>
        <v>:</v>
      </c>
      <c r="I12" s="39">
        <v>15</v>
      </c>
      <c r="J12" s="38">
        <v>0</v>
      </c>
      <c r="K12" s="37" t="str">
        <f>IF(J12&lt;&gt;"",":","")</f>
        <v>:</v>
      </c>
      <c r="L12" s="36">
        <v>15</v>
      </c>
      <c r="M12" s="38"/>
      <c r="N12" s="37" t="str">
        <f>IF(M12&lt;&gt;"",":","")</f>
        <v/>
      </c>
      <c r="O12" s="39"/>
      <c r="P12" s="32"/>
      <c r="Q12" s="32"/>
      <c r="R12" s="32" t="str">
        <f>IF(G12&lt;&gt;"",IF(G12&lt;I12,"(-"&amp;G12&amp;")","("&amp;I12&amp;")"),"")</f>
        <v>(-0)</v>
      </c>
      <c r="S12" s="32" t="str">
        <f>IF(J12&lt;&gt;"",IF(J12&lt;L12,"(-"&amp;J12&amp;")","("&amp;L12&amp;")"),"")</f>
        <v>(-0)</v>
      </c>
      <c r="T12" s="32" t="str">
        <f>IF(M12&lt;&gt;"",IF(M12&lt;O12,"(-"&amp;M12&amp;")","("&amp;O12&amp;")"),"")</f>
        <v/>
      </c>
      <c r="U12" s="40" t="str">
        <f>R12&amp;" "&amp;S12&amp;" "&amp;T12</f>
        <v xml:space="preserve">(-0) (-0) </v>
      </c>
      <c r="V12" s="32" t="str">
        <f>IF(G12&lt;&gt;"",IF(G12&gt;I12,"1:0","0:1"),"")</f>
        <v>0:1</v>
      </c>
      <c r="W12" s="32" t="str">
        <f>IF(J12&lt;&gt;"",IF(J12&gt;L12,IF(G12&gt;I12,"2:0","1:1"),IF(G12&gt;I12,"1:1","0:2")),"")</f>
        <v>0:2</v>
      </c>
      <c r="X12" s="32" t="str">
        <f>IF(M12&lt;&gt;"",IF(W12="1:1",IF(M12&gt;O12,"2:1","1:2"),""),"")</f>
        <v/>
      </c>
      <c r="Y12" s="32"/>
      <c r="Z12" s="32"/>
      <c r="AA12" s="32"/>
      <c r="AB12" s="33"/>
      <c r="AC12" s="33"/>
    </row>
    <row r="13" spans="1:29" ht="26.25">
      <c r="A13" s="28">
        <v>12</v>
      </c>
      <c r="B13" s="28">
        <v>9</v>
      </c>
      <c r="C13" s="53" t="str">
        <f>[1]Diagram!K72</f>
        <v>Dawidowicz Rozprza, ./Odrzywół,Włodarczyk, .</v>
      </c>
      <c r="D13" s="54" t="str">
        <f>IF(C13&lt;&gt;"","vs","")</f>
        <v>vs</v>
      </c>
      <c r="E13" s="53" t="str">
        <f>[1]Diagram!K80</f>
        <v>Biedroń Limanowa, ./Kaińska,Mól, .</v>
      </c>
      <c r="F13" s="35" t="str">
        <f>IF(X13&lt;&gt;"",X13,IF(W13&lt;&gt;"",W13,IF(V13&lt;&gt;"",V13,"")))</f>
        <v>0:2</v>
      </c>
      <c r="G13" s="36">
        <v>8</v>
      </c>
      <c r="H13" s="37" t="str">
        <f>IF(G13&lt;&gt;"",":","")</f>
        <v>:</v>
      </c>
      <c r="I13" s="39">
        <v>15</v>
      </c>
      <c r="J13" s="38">
        <v>6</v>
      </c>
      <c r="K13" s="37" t="str">
        <f>IF(J13&lt;&gt;"",":","")</f>
        <v>:</v>
      </c>
      <c r="L13" s="36">
        <v>15</v>
      </c>
      <c r="M13" s="38"/>
      <c r="N13" s="37" t="str">
        <f>IF(M13&lt;&gt;"",":","")</f>
        <v/>
      </c>
      <c r="O13" s="39"/>
      <c r="P13" s="32"/>
      <c r="Q13" s="32"/>
      <c r="R13" s="32" t="str">
        <f>IF(G13&lt;&gt;"",IF(G13&lt;I13,"(-"&amp;G13&amp;")","("&amp;I13&amp;")"),"")</f>
        <v>(-8)</v>
      </c>
      <c r="S13" s="32" t="str">
        <f>IF(J13&lt;&gt;"",IF(J13&lt;L13,"(-"&amp;J13&amp;")","("&amp;L13&amp;")"),"")</f>
        <v>(-6)</v>
      </c>
      <c r="T13" s="32" t="str">
        <f>IF(M13&lt;&gt;"",IF(M13&lt;O13,"(-"&amp;M13&amp;")","("&amp;O13&amp;")"),"")</f>
        <v/>
      </c>
      <c r="U13" s="40" t="str">
        <f>R13&amp;" "&amp;S13&amp;" "&amp;T13</f>
        <v xml:space="preserve">(-8) (-6) </v>
      </c>
      <c r="V13" s="32" t="str">
        <f>IF(G13&lt;&gt;"",IF(G13&gt;I13,"1:0","0:1"),"")</f>
        <v>0:1</v>
      </c>
      <c r="W13" s="32" t="str">
        <f>IF(J13&lt;&gt;"",IF(J13&gt;L13,IF(G13&gt;I13,"2:0","1:1"),IF(G13&gt;I13,"1:1","0:2")),"")</f>
        <v>0:2</v>
      </c>
      <c r="X13" s="32" t="str">
        <f>IF(M13&lt;&gt;"",IF(W13="1:1",IF(M13&gt;O13,"2:1","1:2"),""),"")</f>
        <v/>
      </c>
      <c r="Y13" s="32"/>
      <c r="Z13" s="32"/>
      <c r="AA13" s="32"/>
      <c r="AB13" s="33"/>
      <c r="AC13" s="33"/>
    </row>
    <row r="14" spans="1:29" ht="26.25">
      <c r="A14" s="28">
        <v>13</v>
      </c>
      <c r="B14" s="28" t="s">
        <v>106</v>
      </c>
      <c r="C14" s="53" t="str">
        <f>[1]Diagram!D13</f>
        <v>Chmielewska Wrocław, ./Szydełko,Urbanowicz, .</v>
      </c>
      <c r="D14" s="54" t="str">
        <f>IF(C14&lt;&gt;"","vs","")</f>
        <v>vs</v>
      </c>
      <c r="E14" s="53" t="str">
        <f>[1]Diagram!D33</f>
        <v>Gorlewska Opole 2, ./Juścińska,Stoksik, .</v>
      </c>
      <c r="F14" s="35" t="str">
        <f>IF(X14&lt;&gt;"",X14,IF(W14&lt;&gt;"",W14,IF(V14&lt;&gt;"",V14,"")))</f>
        <v>2:0</v>
      </c>
      <c r="G14" s="36">
        <v>15</v>
      </c>
      <c r="H14" s="37" t="str">
        <f>IF(G14&lt;&gt;"",":","")</f>
        <v>:</v>
      </c>
      <c r="I14" s="39">
        <v>11</v>
      </c>
      <c r="J14" s="38">
        <v>15</v>
      </c>
      <c r="K14" s="37" t="str">
        <f>IF(J14&lt;&gt;"",":","")</f>
        <v>:</v>
      </c>
      <c r="L14" s="36">
        <v>9</v>
      </c>
      <c r="M14" s="38"/>
      <c r="N14" s="37" t="str">
        <f>IF(M14&lt;&gt;"",":","")</f>
        <v/>
      </c>
      <c r="O14" s="39"/>
      <c r="P14" s="32"/>
      <c r="Q14" s="32"/>
      <c r="R14" s="32" t="str">
        <f>IF(G14&lt;&gt;"",IF(G14&lt;I14,"(-"&amp;G14&amp;")","("&amp;I14&amp;")"),"")</f>
        <v>(11)</v>
      </c>
      <c r="S14" s="32" t="str">
        <f>IF(J14&lt;&gt;"",IF(J14&lt;L14,"(-"&amp;J14&amp;")","("&amp;L14&amp;")"),"")</f>
        <v>(9)</v>
      </c>
      <c r="T14" s="32" t="str">
        <f>IF(M14&lt;&gt;"",IF(M14&lt;O14,"(-"&amp;M14&amp;")","("&amp;O14&amp;")"),"")</f>
        <v/>
      </c>
      <c r="U14" s="40" t="str">
        <f>R14&amp;" "&amp;S14&amp;" "&amp;T14</f>
        <v xml:space="preserve">(11) (9) </v>
      </c>
      <c r="V14" s="32" t="str">
        <f>IF(G14&lt;&gt;"",IF(G14&gt;I14,"1:0","0:1"),"")</f>
        <v>1:0</v>
      </c>
      <c r="W14" s="32" t="str">
        <f>IF(J14&lt;&gt;"",IF(J14&gt;L14,IF(G14&gt;I14,"2:0","1:1"),IF(G14&gt;I14,"1:1","0:2")),"")</f>
        <v>2:0</v>
      </c>
      <c r="X14" s="32" t="str">
        <f>IF(M14&lt;&gt;"",IF(W14="1:1",IF(M14&gt;O14,"2:1","1:2"),""),"")</f>
        <v/>
      </c>
      <c r="Y14" s="32"/>
      <c r="Z14" s="32"/>
      <c r="AA14" s="32"/>
      <c r="AB14" s="33"/>
      <c r="AC14" s="33"/>
    </row>
    <row r="15" spans="1:29">
      <c r="A15" s="28">
        <v>14</v>
      </c>
      <c r="B15" s="28" t="s">
        <v>106</v>
      </c>
      <c r="C15" s="53" t="str">
        <f>[1]Diagram!D53</f>
        <v>Ausheva Żory, ./Skaba, .</v>
      </c>
      <c r="D15" s="54" t="str">
        <f>IF(C15&lt;&gt;"","vs","")</f>
        <v>vs</v>
      </c>
      <c r="E15" s="53" t="str">
        <f>[1]Diagram!D73</f>
        <v>Aksamit Opole 10, ./Mazur,Znańska, .</v>
      </c>
      <c r="F15" s="35" t="str">
        <f>IF(X15&lt;&gt;"",X15,IF(W15&lt;&gt;"",W15,IF(V15&lt;&gt;"",V15,"")))</f>
        <v>2:0</v>
      </c>
      <c r="G15" s="36">
        <v>15</v>
      </c>
      <c r="H15" s="37" t="str">
        <f>IF(G15&lt;&gt;"",":","")</f>
        <v>:</v>
      </c>
      <c r="I15" s="39">
        <v>8</v>
      </c>
      <c r="J15" s="38">
        <v>15</v>
      </c>
      <c r="K15" s="37" t="str">
        <f>IF(J15&lt;&gt;"",":","")</f>
        <v>:</v>
      </c>
      <c r="L15" s="36">
        <v>6</v>
      </c>
      <c r="M15" s="38"/>
      <c r="N15" s="37" t="str">
        <f>IF(M15&lt;&gt;"",":","")</f>
        <v/>
      </c>
      <c r="O15" s="39"/>
      <c r="P15" s="32"/>
      <c r="Q15" s="32"/>
      <c r="R15" s="32" t="str">
        <f>IF(G15&lt;&gt;"",IF(G15&lt;I15,"(-"&amp;G15&amp;")","("&amp;I15&amp;")"),"")</f>
        <v>(8)</v>
      </c>
      <c r="S15" s="32" t="str">
        <f>IF(J15&lt;&gt;"",IF(J15&lt;L15,"(-"&amp;J15&amp;")","("&amp;L15&amp;")"),"")</f>
        <v>(6)</v>
      </c>
      <c r="T15" s="32" t="str">
        <f>IF(M15&lt;&gt;"",IF(M15&lt;O15,"(-"&amp;M15&amp;")","("&amp;O15&amp;")"),"")</f>
        <v/>
      </c>
      <c r="U15" s="40" t="str">
        <f>R15&amp;" "&amp;S15&amp;" "&amp;T15</f>
        <v xml:space="preserve">(8) (6) </v>
      </c>
      <c r="V15" s="32" t="str">
        <f>IF(G15&lt;&gt;"",IF(G15&gt;I15,"1:0","0:1"),"")</f>
        <v>1:0</v>
      </c>
      <c r="W15" s="32" t="str">
        <f>IF(J15&lt;&gt;"",IF(J15&gt;L15,IF(G15&gt;I15,"2:0","1:1"),IF(G15&gt;I15,"1:1","0:2")),"")</f>
        <v>2:0</v>
      </c>
      <c r="X15" s="32" t="str">
        <f>IF(M15&lt;&gt;"",IF(W15="1:1",IF(M15&gt;O15,"2:1","1:2"),""),"")</f>
        <v/>
      </c>
      <c r="Y15" s="32"/>
      <c r="Z15" s="32"/>
      <c r="AA15" s="32"/>
      <c r="AB15" s="33"/>
      <c r="AC15" s="33"/>
    </row>
    <row r="16" spans="1:29" ht="26.25">
      <c r="A16" s="28">
        <v>15</v>
      </c>
      <c r="B16" s="28">
        <v>7</v>
      </c>
      <c r="C16" s="53" t="str">
        <f>[1]Diagram!J20</f>
        <v>Jaroch Grudziądz, ./Majewska,Senica, .</v>
      </c>
      <c r="D16" s="54" t="str">
        <f>IF(C16&lt;&gt;"","vs","")</f>
        <v>vs</v>
      </c>
      <c r="E16" s="53" t="str">
        <f>[1]Diagram!J36</f>
        <v>Fierek Rumia, ./Kaźmierkiewicz,Sukiennik, .</v>
      </c>
      <c r="F16" s="35" t="str">
        <f>IF(X16&lt;&gt;"",X16,IF(W16&lt;&gt;"",W16,IF(V16&lt;&gt;"",V16,"")))</f>
        <v>2:0</v>
      </c>
      <c r="G16" s="36">
        <v>15</v>
      </c>
      <c r="H16" s="37" t="str">
        <f>IF(G16&lt;&gt;"",":","")</f>
        <v>:</v>
      </c>
      <c r="I16" s="36">
        <v>8</v>
      </c>
      <c r="J16" s="38">
        <v>15</v>
      </c>
      <c r="K16" s="37" t="str">
        <f>IF(J16&lt;&gt;"",":","")</f>
        <v>:</v>
      </c>
      <c r="L16" s="36">
        <v>13</v>
      </c>
      <c r="M16" s="38"/>
      <c r="N16" s="37" t="str">
        <f>IF(M16&lt;&gt;"",":","")</f>
        <v/>
      </c>
      <c r="O16" s="39"/>
      <c r="P16" s="32"/>
      <c r="Q16" s="32"/>
      <c r="R16" s="32" t="str">
        <f>IF(G16&lt;&gt;"",IF(G16&lt;I16,"(-"&amp;G16&amp;")","("&amp;I16&amp;")"),"")</f>
        <v>(8)</v>
      </c>
      <c r="S16" s="32" t="str">
        <f>IF(J16&lt;&gt;"",IF(J16&lt;L16,"(-"&amp;J16&amp;")","("&amp;L16&amp;")"),"")</f>
        <v>(13)</v>
      </c>
      <c r="T16" s="32" t="str">
        <f>IF(M16&lt;&gt;"",IF(M16&lt;O16,"(-"&amp;M16&amp;")","("&amp;O16&amp;")"),"")</f>
        <v/>
      </c>
      <c r="U16" s="40" t="str">
        <f>R16&amp;" "&amp;S16&amp;" "&amp;T16</f>
        <v xml:space="preserve">(8) (13) </v>
      </c>
      <c r="V16" s="32" t="str">
        <f>IF(G16&lt;&gt;"",IF(G16&gt;I16,"1:0","0:1"),"")</f>
        <v>1:0</v>
      </c>
      <c r="W16" s="32" t="str">
        <f>IF(J16&lt;&gt;"",IF(J16&gt;L16,IF(G16&gt;I16,"2:0","1:1"),IF(G16&gt;I16,"1:1","0:2")),"")</f>
        <v>2:0</v>
      </c>
      <c r="X16" s="32" t="str">
        <f>IF(M16&lt;&gt;"",IF(W16="1:1",IF(M16&gt;O16,"2:1","1:2"),""),"")</f>
        <v/>
      </c>
      <c r="Y16" s="32"/>
      <c r="Z16" s="32"/>
      <c r="AA16" s="32"/>
      <c r="AB16" s="33"/>
      <c r="AC16" s="33"/>
    </row>
    <row r="17" spans="1:29" ht="26.25">
      <c r="A17" s="28">
        <v>16</v>
      </c>
      <c r="B17" s="28">
        <v>7</v>
      </c>
      <c r="C17" s="53" t="str">
        <f>[1]Diagram!J60</f>
        <v>Blicharz Człuchów, ./Gasperowicz,Puszcz, .</v>
      </c>
      <c r="D17" s="54" t="str">
        <f>IF(C17&lt;&gt;"","vs","")</f>
        <v>vs</v>
      </c>
      <c r="E17" s="53" t="str">
        <f>[1]Diagram!J76</f>
        <v>Biedroń Limanowa, ./Kaińska,Mól, .</v>
      </c>
      <c r="F17" s="35" t="str">
        <f>IF(X17&lt;&gt;"",X17,IF(W17&lt;&gt;"",W17,IF(V17&lt;&gt;"",V17,"")))</f>
        <v>2:0</v>
      </c>
      <c r="G17" s="36">
        <v>15</v>
      </c>
      <c r="H17" s="37" t="str">
        <f>IF(G17&lt;&gt;"",":","")</f>
        <v>:</v>
      </c>
      <c r="I17" s="39">
        <v>11</v>
      </c>
      <c r="J17" s="38">
        <v>15</v>
      </c>
      <c r="K17" s="37" t="str">
        <f>IF(J17&lt;&gt;"",":","")</f>
        <v>:</v>
      </c>
      <c r="L17" s="36">
        <v>12</v>
      </c>
      <c r="M17" s="38"/>
      <c r="N17" s="37" t="str">
        <f>IF(M17&lt;&gt;"",":","")</f>
        <v/>
      </c>
      <c r="O17" s="39"/>
      <c r="P17" s="32"/>
      <c r="Q17" s="32"/>
      <c r="R17" s="32" t="str">
        <f>IF(G17&lt;&gt;"",IF(G17&lt;I17,"(-"&amp;G17&amp;")","("&amp;I17&amp;")"),"")</f>
        <v>(11)</v>
      </c>
      <c r="S17" s="32" t="str">
        <f>IF(J17&lt;&gt;"",IF(J17&lt;L17,"(-"&amp;J17&amp;")","("&amp;L17&amp;")"),"")</f>
        <v>(12)</v>
      </c>
      <c r="T17" s="32" t="str">
        <f>IF(M17&lt;&gt;"",IF(M17&lt;O17,"(-"&amp;M17&amp;")","("&amp;O17&amp;")"),"")</f>
        <v/>
      </c>
      <c r="U17" s="40" t="str">
        <f>R17&amp;" "&amp;S17&amp;" "&amp;T17</f>
        <v xml:space="preserve">(11) (12) </v>
      </c>
      <c r="V17" s="32" t="str">
        <f>IF(G17&lt;&gt;"",IF(G17&gt;I17,"1:0","0:1"),"")</f>
        <v>1:0</v>
      </c>
      <c r="W17" s="32" t="str">
        <f>IF(J17&lt;&gt;"",IF(J17&gt;L17,IF(G17&gt;I17,"2:0","1:1"),IF(G17&gt;I17,"1:1","0:2")),"")</f>
        <v>2:0</v>
      </c>
      <c r="X17" s="32" t="str">
        <f>IF(M17&lt;&gt;"",IF(W17="1:1",IF(M17&gt;O17,"2:1","1:2"),""),"")</f>
        <v/>
      </c>
      <c r="Y17" s="32"/>
      <c r="Z17" s="32"/>
      <c r="AA17" s="32"/>
      <c r="AB17" s="33"/>
      <c r="AC17" s="33"/>
    </row>
    <row r="18" spans="1:29">
      <c r="A18" s="28">
        <v>17</v>
      </c>
      <c r="B18" s="28">
        <v>5</v>
      </c>
      <c r="C18" s="53" t="str">
        <f>[1]Diagram!I12</f>
        <v>Aksamit Opole 10, ./Mazur,Znańska, .</v>
      </c>
      <c r="D18" s="54" t="str">
        <f>IF(C18&lt;&gt;"","vs","")</f>
        <v>vs</v>
      </c>
      <c r="E18" s="53" t="str">
        <f>[1]Diagram!I28</f>
        <v>Jaroch Grudziądz, ./Majewska,Senica, .</v>
      </c>
      <c r="F18" s="35" t="str">
        <f>IF(X18&lt;&gt;"",X18,IF(W18&lt;&gt;"",W18,IF(V18&lt;&gt;"",V18,"")))</f>
        <v>1:2</v>
      </c>
      <c r="G18" s="36">
        <v>10</v>
      </c>
      <c r="H18" s="37" t="str">
        <f>IF(G18&lt;&gt;"",":","")</f>
        <v>:</v>
      </c>
      <c r="I18" s="39">
        <v>15</v>
      </c>
      <c r="J18" s="38">
        <v>15</v>
      </c>
      <c r="K18" s="37" t="str">
        <f>IF(J18&lt;&gt;"",":","")</f>
        <v>:</v>
      </c>
      <c r="L18" s="36">
        <v>8</v>
      </c>
      <c r="M18" s="38">
        <v>7</v>
      </c>
      <c r="N18" s="37" t="str">
        <f>IF(M18&lt;&gt;"",":","")</f>
        <v>:</v>
      </c>
      <c r="O18" s="39">
        <v>11</v>
      </c>
      <c r="P18" s="32"/>
      <c r="Q18" s="32"/>
      <c r="R18" s="32" t="str">
        <f>IF(G18&lt;&gt;"",IF(G18&lt;I18,"(-"&amp;G18&amp;")","("&amp;I18&amp;")"),"")</f>
        <v>(-10)</v>
      </c>
      <c r="S18" s="32" t="str">
        <f>IF(J18&lt;&gt;"",IF(J18&lt;L18,"(-"&amp;J18&amp;")","("&amp;L18&amp;")"),"")</f>
        <v>(8)</v>
      </c>
      <c r="T18" s="32" t="str">
        <f>IF(M18&lt;&gt;"",IF(M18&lt;O18,"(-"&amp;M18&amp;")","("&amp;O18&amp;")"),"")</f>
        <v>(-7)</v>
      </c>
      <c r="U18" s="40" t="str">
        <f>R18&amp;" "&amp;S18&amp;" "&amp;T18</f>
        <v>(-10) (8) (-7)</v>
      </c>
      <c r="V18" s="32" t="str">
        <f>IF(G18&lt;&gt;"",IF(G18&gt;I18,"1:0","0:1"),"")</f>
        <v>0:1</v>
      </c>
      <c r="W18" s="32" t="str">
        <f>IF(J18&lt;&gt;"",IF(J18&gt;L18,IF(G18&gt;I18,"2:0","1:1"),IF(G18&gt;I18,"1:1","0:2")),"")</f>
        <v>1:1</v>
      </c>
      <c r="X18" s="32" t="str">
        <f>IF(M18&lt;&gt;"",IF(W18="1:1",IF(M18&gt;O18,"2:1","1:2"),""),"")</f>
        <v>1:2</v>
      </c>
      <c r="Y18" s="32"/>
      <c r="Z18" s="32"/>
      <c r="AA18" s="32"/>
      <c r="AB18" s="33"/>
      <c r="AC18" s="33"/>
    </row>
    <row r="19" spans="1:29" ht="26.25">
      <c r="A19" s="28">
        <v>18</v>
      </c>
      <c r="B19" s="28">
        <v>5</v>
      </c>
      <c r="C19" s="53" t="str">
        <f>[1]Diagram!I52</f>
        <v>Gorlewska Opole 2, ./Juścińska,Stoksik, .</v>
      </c>
      <c r="D19" s="54" t="str">
        <f>IF(C19&lt;&gt;"","vs","")</f>
        <v>vs</v>
      </c>
      <c r="E19" s="53" t="str">
        <f>[1]Diagram!I68</f>
        <v>Blicharz Człuchów, ./Gasperowicz,Puszcz, .</v>
      </c>
      <c r="F19" s="35" t="str">
        <f>IF(X19&lt;&gt;"",X19,IF(W19&lt;&gt;"",W19,IF(V19&lt;&gt;"",V19,"")))</f>
        <v>0:2</v>
      </c>
      <c r="G19" s="36">
        <v>10</v>
      </c>
      <c r="H19" s="37" t="str">
        <f>IF(G19&lt;&gt;"",":","")</f>
        <v>:</v>
      </c>
      <c r="I19" s="39">
        <v>15</v>
      </c>
      <c r="J19" s="38">
        <v>8</v>
      </c>
      <c r="K19" s="37" t="str">
        <f>IF(J19&lt;&gt;"",":","")</f>
        <v>:</v>
      </c>
      <c r="L19" s="36">
        <v>15</v>
      </c>
      <c r="M19" s="38"/>
      <c r="N19" s="37" t="str">
        <f>IF(M19&lt;&gt;"",":","")</f>
        <v/>
      </c>
      <c r="O19" s="39"/>
      <c r="P19" s="32"/>
      <c r="Q19" s="32"/>
      <c r="R19" s="32" t="str">
        <f>IF(G19&lt;&gt;"",IF(G19&lt;I19,"(-"&amp;G19&amp;")","("&amp;I19&amp;")"),"")</f>
        <v>(-10)</v>
      </c>
      <c r="S19" s="32" t="str">
        <f>IF(J19&lt;&gt;"",IF(J19&lt;L19,"(-"&amp;J19&amp;")","("&amp;L19&amp;")"),"")</f>
        <v>(-8)</v>
      </c>
      <c r="T19" s="32" t="str">
        <f>IF(M19&lt;&gt;"",IF(M19&lt;O19,"(-"&amp;M19&amp;")","("&amp;O19&amp;")"),"")</f>
        <v/>
      </c>
      <c r="U19" s="40" t="str">
        <f>R19&amp;" "&amp;S19&amp;" "&amp;T19</f>
        <v xml:space="preserve">(-10) (-8) </v>
      </c>
      <c r="V19" s="32" t="str">
        <f>IF(G19&lt;&gt;"",IF(G19&gt;I19,"1:0","0:1"),"")</f>
        <v>0:1</v>
      </c>
      <c r="W19" s="32" t="str">
        <f>IF(J19&lt;&gt;"",IF(J19&gt;L19,IF(G19&gt;I19,"2:0","1:1"),IF(G19&gt;I19,"1:1","0:2")),"")</f>
        <v>0:2</v>
      </c>
      <c r="X19" s="32" t="str">
        <f>IF(M19&lt;&gt;"",IF(W19="1:1",IF(M19&gt;O19,"2:1","1:2"),""),"")</f>
        <v/>
      </c>
      <c r="Y19" s="32"/>
      <c r="Z19" s="32"/>
      <c r="AA19" s="32"/>
      <c r="AB19" s="33"/>
      <c r="AC19" s="33"/>
    </row>
    <row r="20" spans="1:29" ht="26.25">
      <c r="A20" s="28">
        <v>19</v>
      </c>
      <c r="B20" s="28" t="s">
        <v>107</v>
      </c>
      <c r="C20" s="53" t="str">
        <f>[1]Diagram!E23</f>
        <v>Chmielewska Wrocław, ./Szydełko,Urbanowicz, .</v>
      </c>
      <c r="D20" s="54" t="str">
        <f>IF(C20&lt;&gt;"","vs","")</f>
        <v>vs</v>
      </c>
      <c r="E20" s="53" t="str">
        <f>[1]Diagram!H23</f>
        <v>Jaroch Grudziądz, ./Majewska,Senica, .</v>
      </c>
      <c r="F20" s="35" t="str">
        <f>IF(X20&lt;&gt;"",X20,IF(W20&lt;&gt;"",W20,IF(V20&lt;&gt;"",V20,"")))</f>
        <v>2:0</v>
      </c>
      <c r="G20" s="36">
        <v>15</v>
      </c>
      <c r="H20" s="37" t="str">
        <f>IF(G20&lt;&gt;"",":","")</f>
        <v>:</v>
      </c>
      <c r="I20" s="39">
        <v>5</v>
      </c>
      <c r="J20" s="38">
        <v>15</v>
      </c>
      <c r="K20" s="37" t="str">
        <f>IF(J20&lt;&gt;"",":","")</f>
        <v>:</v>
      </c>
      <c r="L20" s="36">
        <v>4</v>
      </c>
      <c r="M20" s="38"/>
      <c r="N20" s="37" t="str">
        <f>IF(M20&lt;&gt;"",":","")</f>
        <v/>
      </c>
      <c r="O20" s="39"/>
      <c r="P20" s="32"/>
      <c r="Q20" s="32"/>
      <c r="R20" s="32" t="str">
        <f>IF(G20&lt;&gt;"",IF(G20&lt;I20,"(-"&amp;G20&amp;")","("&amp;I20&amp;")"),"")</f>
        <v>(5)</v>
      </c>
      <c r="S20" s="32" t="str">
        <f>IF(J20&lt;&gt;"",IF(J20&lt;L20,"(-"&amp;J20&amp;")","("&amp;L20&amp;")"),"")</f>
        <v>(4)</v>
      </c>
      <c r="T20" s="32" t="str">
        <f>IF(M20&lt;&gt;"",IF(M20&lt;O20,"(-"&amp;M20&amp;")","("&amp;O20&amp;")"),"")</f>
        <v/>
      </c>
      <c r="U20" s="40" t="str">
        <f>R20&amp;" "&amp;S20&amp;" "&amp;T20</f>
        <v xml:space="preserve">(5) (4) </v>
      </c>
      <c r="V20" s="32" t="str">
        <f>IF(G20&lt;&gt;"",IF(G20&gt;I20,"1:0","0:1"),"")</f>
        <v>1:0</v>
      </c>
      <c r="W20" s="32" t="str">
        <f>IF(J20&lt;&gt;"",IF(J20&gt;L20,IF(G20&gt;I20,"2:0","1:1"),IF(G20&gt;I20,"1:1","0:2")),"")</f>
        <v>2:0</v>
      </c>
      <c r="X20" s="32" t="str">
        <f>IF(M20&lt;&gt;"",IF(W20="1:1",IF(M20&gt;O20,"2:1","1:2"),""),"")</f>
        <v/>
      </c>
      <c r="Y20" s="32"/>
      <c r="Z20" s="32"/>
      <c r="AA20" s="32"/>
      <c r="AB20" s="33"/>
      <c r="AC20" s="33"/>
    </row>
    <row r="21" spans="1:29" ht="26.25">
      <c r="A21" s="28">
        <v>20</v>
      </c>
      <c r="B21" s="28" t="s">
        <v>107</v>
      </c>
      <c r="C21" s="53" t="str">
        <f>[1]Diagram!E62</f>
        <v>Ausheva Żory, ./Skaba, .</v>
      </c>
      <c r="D21" s="54" t="str">
        <f>IF(C21&lt;&gt;"","vs","")</f>
        <v>vs</v>
      </c>
      <c r="E21" s="53" t="str">
        <f>[1]Diagram!H62</f>
        <v>Blicharz Człuchów, ./Gasperowicz,Puszcz, .</v>
      </c>
      <c r="F21" s="35" t="str">
        <f>IF(X21&lt;&gt;"",X21,IF(W21&lt;&gt;"",W21,IF(V21&lt;&gt;"",V21,"")))</f>
        <v>2:0</v>
      </c>
      <c r="G21" s="36">
        <v>15</v>
      </c>
      <c r="H21" s="37" t="str">
        <f>IF(G21&lt;&gt;"",":","")</f>
        <v>:</v>
      </c>
      <c r="I21" s="39">
        <v>6</v>
      </c>
      <c r="J21" s="38">
        <v>15</v>
      </c>
      <c r="K21" s="37" t="str">
        <f>IF(J21&lt;&gt;"",":","")</f>
        <v>:</v>
      </c>
      <c r="L21" s="36">
        <v>8</v>
      </c>
      <c r="M21" s="38"/>
      <c r="N21" s="37" t="str">
        <f>IF(M21&lt;&gt;"",":","")</f>
        <v/>
      </c>
      <c r="O21" s="39"/>
      <c r="P21" s="32"/>
      <c r="Q21" s="32"/>
      <c r="R21" s="32" t="str">
        <f>IF(G21&lt;&gt;"",IF(G21&lt;I21,"(-"&amp;G21&amp;")","("&amp;I21&amp;")"),"")</f>
        <v>(6)</v>
      </c>
      <c r="S21" s="32" t="str">
        <f>IF(J21&lt;&gt;"",IF(J21&lt;L21,"(-"&amp;J21&amp;")","("&amp;L21&amp;")"),"")</f>
        <v>(8)</v>
      </c>
      <c r="T21" s="32" t="str">
        <f>IF(M21&lt;&gt;"",IF(M21&lt;O21,"(-"&amp;M21&amp;")","("&amp;O21&amp;")"),"")</f>
        <v/>
      </c>
      <c r="U21" s="40" t="str">
        <f>R21&amp;" "&amp;S21&amp;" "&amp;T21</f>
        <v xml:space="preserve">(6) (8) </v>
      </c>
      <c r="V21" s="32" t="str">
        <f>IF(G21&lt;&gt;"",IF(G21&gt;I21,"1:0","0:1"),"")</f>
        <v>1:0</v>
      </c>
      <c r="W21" s="32" t="str">
        <f>IF(J21&lt;&gt;"",IF(J21&gt;L21,IF(G21&gt;I21,"2:0","1:1"),IF(G21&gt;I21,"1:1","0:2")),"")</f>
        <v>2:0</v>
      </c>
      <c r="X21" s="32" t="str">
        <f>IF(M21&lt;&gt;"",IF(W21="1:1",IF(M21&gt;O21,"2:1","1:2"),""),"")</f>
        <v/>
      </c>
      <c r="Y21" s="32"/>
      <c r="Z21" s="32"/>
      <c r="AA21" s="32"/>
      <c r="AB21" s="33"/>
      <c r="AC21" s="33"/>
    </row>
    <row r="22" spans="1:29" ht="26.25">
      <c r="A22" s="28">
        <v>21</v>
      </c>
      <c r="B22" s="42" t="s">
        <v>108</v>
      </c>
      <c r="C22" s="53" t="str">
        <f>[1]Diagram!H38</f>
        <v>Jaroch Grudziądz, ./Majewska,Senica, .</v>
      </c>
      <c r="D22" s="54" t="str">
        <f>IF(C22&lt;&gt;"","vs","")</f>
        <v>vs</v>
      </c>
      <c r="E22" s="53" t="str">
        <f>[1]Diagram!H47</f>
        <v>Blicharz Człuchów, ./Gasperowicz,Puszcz, .</v>
      </c>
      <c r="F22" s="35" t="str">
        <f>IF(X22&lt;&gt;"",X22,IF(W22&lt;&gt;"",W22,IF(V22&lt;&gt;"",V22,"")))</f>
        <v>2:1</v>
      </c>
      <c r="G22" s="36">
        <v>15</v>
      </c>
      <c r="H22" s="37" t="str">
        <f>IF(G22&lt;&gt;"",":","")</f>
        <v>:</v>
      </c>
      <c r="I22" s="39">
        <v>5</v>
      </c>
      <c r="J22" s="38">
        <v>11</v>
      </c>
      <c r="K22" s="37" t="str">
        <f>IF(J22&lt;&gt;"",":","")</f>
        <v>:</v>
      </c>
      <c r="L22" s="36">
        <v>15</v>
      </c>
      <c r="M22" s="38">
        <v>11</v>
      </c>
      <c r="N22" s="37" t="str">
        <f>IF(M22&lt;&gt;"",":","")</f>
        <v>:</v>
      </c>
      <c r="O22" s="39">
        <v>3</v>
      </c>
      <c r="P22" s="32"/>
      <c r="Q22" s="32"/>
      <c r="R22" s="32" t="str">
        <f>IF(G22&lt;&gt;"",IF(G22&lt;I22,"(-"&amp;G22&amp;")","("&amp;I22&amp;")"),"")</f>
        <v>(5)</v>
      </c>
      <c r="S22" s="32" t="str">
        <f>IF(J22&lt;&gt;"",IF(J22&lt;L22,"(-"&amp;J22&amp;")","("&amp;L22&amp;")"),"")</f>
        <v>(-11)</v>
      </c>
      <c r="T22" s="32" t="str">
        <f>IF(M22&lt;&gt;"",IF(M22&lt;O22,"(-"&amp;M22&amp;")","("&amp;O22&amp;")"),"")</f>
        <v>(3)</v>
      </c>
      <c r="U22" s="40" t="str">
        <f>R22&amp;" "&amp;S22&amp;" "&amp;T22</f>
        <v>(5) (-11) (3)</v>
      </c>
      <c r="V22" s="32" t="str">
        <f>IF(G22&lt;&gt;"",IF(G22&gt;I22,"1:0","0:1"),"")</f>
        <v>1:0</v>
      </c>
      <c r="W22" s="32" t="str">
        <f>IF(J22&lt;&gt;"",IF(J22&gt;L22,IF(G22&gt;I22,"2:0","1:1"),IF(G22&gt;I22,"1:1","0:2")),"")</f>
        <v>1:1</v>
      </c>
      <c r="X22" s="32" t="str">
        <f>IF(M22&lt;&gt;"",IF(W22="1:1",IF(M22&gt;O22,"2:1","1:2"),""),"")</f>
        <v>2:1</v>
      </c>
      <c r="Y22" s="32"/>
      <c r="Z22" s="32"/>
      <c r="AA22" s="32"/>
      <c r="AB22" s="33"/>
      <c r="AC22" s="33"/>
    </row>
    <row r="23" spans="1:29" ht="26.25">
      <c r="A23" s="28">
        <v>22</v>
      </c>
      <c r="B23" s="28" t="s">
        <v>109</v>
      </c>
      <c r="C23" s="53" t="str">
        <f>[1]Diagram!F38</f>
        <v>Chmielewska Wrocław, ./Szydełko,Urbanowicz, .</v>
      </c>
      <c r="D23" s="54" t="str">
        <f>IF(C23&lt;&gt;"","vs","")</f>
        <v>vs</v>
      </c>
      <c r="E23" s="53" t="str">
        <f>[1]Diagram!F47</f>
        <v>Ausheva Żory, ./Skaba, .</v>
      </c>
      <c r="F23" s="35" t="str">
        <f>IF(X23&lt;&gt;"",X23,IF(W23&lt;&gt;"",W23,IF(V23&lt;&gt;"",V23,"")))</f>
        <v>0:2</v>
      </c>
      <c r="G23" s="36">
        <v>12</v>
      </c>
      <c r="H23" s="37" t="str">
        <f>IF(G23&lt;&gt;"",":","")</f>
        <v>:</v>
      </c>
      <c r="I23" s="39">
        <v>15</v>
      </c>
      <c r="J23" s="38">
        <v>13</v>
      </c>
      <c r="K23" s="37" t="str">
        <f>IF(J23&lt;&gt;"",":","")</f>
        <v>:</v>
      </c>
      <c r="L23" s="36">
        <v>15</v>
      </c>
      <c r="M23" s="38"/>
      <c r="N23" s="37" t="str">
        <f>IF(M23&lt;&gt;"",":","")</f>
        <v/>
      </c>
      <c r="O23" s="39"/>
      <c r="P23" s="32"/>
      <c r="Q23" s="32"/>
      <c r="R23" s="32" t="str">
        <f>IF(G23&lt;&gt;"",IF(G23&lt;I23,"(-"&amp;G23&amp;")","("&amp;I23&amp;")"),"")</f>
        <v>(-12)</v>
      </c>
      <c r="S23" s="32" t="str">
        <f>IF(J23&lt;&gt;"",IF(J23&lt;L23,"(-"&amp;J23&amp;")","("&amp;L23&amp;")"),"")</f>
        <v>(-13)</v>
      </c>
      <c r="T23" s="32" t="str">
        <f>IF(M23&lt;&gt;"",IF(M23&lt;O23,"(-"&amp;M23&amp;")","("&amp;O23&amp;")"),"")</f>
        <v/>
      </c>
      <c r="U23" s="40" t="str">
        <f>R23&amp;" "&amp;S23&amp;" "&amp;T23</f>
        <v xml:space="preserve">(-12) (-13) </v>
      </c>
      <c r="V23" s="32" t="str">
        <f>IF(G23&lt;&gt;"",IF(G23&gt;I23,"1:0","0:1"),"")</f>
        <v>0:1</v>
      </c>
      <c r="W23" s="32" t="str">
        <f>IF(J23&lt;&gt;"",IF(J23&gt;L23,IF(G23&gt;I23,"2:0","1:1"),IF(G23&gt;I23,"1:1","0:2")),"")</f>
        <v>0:2</v>
      </c>
      <c r="X23" s="32" t="str">
        <f>IF(M23&lt;&gt;"",IF(W23="1:1",IF(M23&gt;O23,"2:1","1:2"),""),"")</f>
        <v/>
      </c>
      <c r="Y23" s="32"/>
      <c r="Z23" s="32"/>
      <c r="AA23" s="32"/>
      <c r="AB23" s="33"/>
      <c r="AC23" s="33"/>
    </row>
    <row r="24" spans="1:29">
      <c r="A24" s="43"/>
      <c r="B24" s="43"/>
      <c r="F24" s="45"/>
      <c r="G24" s="46"/>
      <c r="H24" s="47"/>
      <c r="I24" s="46"/>
      <c r="J24" s="46"/>
      <c r="K24" s="47"/>
      <c r="L24" s="46"/>
      <c r="M24" s="46"/>
      <c r="N24" s="47"/>
      <c r="O24" s="46"/>
      <c r="P24" s="32"/>
      <c r="Q24" s="32"/>
      <c r="R24" s="32" t="str">
        <f>IF(G24&lt;&gt;"",IF(G24&lt;I24,"(-"&amp;G24&amp;")","("&amp;I24&amp;")"),"")</f>
        <v/>
      </c>
      <c r="S24" s="32" t="str">
        <f>IF(J24&lt;&gt;"",IF(J24&lt;L24,"(-"&amp;J24&amp;")","("&amp;L24&amp;")"),"")</f>
        <v/>
      </c>
      <c r="T24" s="32" t="str">
        <f>IF(M24&lt;&gt;"",IF(M24&lt;O24,"(-"&amp;M24&amp;")","("&amp;O24&amp;")"),"")</f>
        <v/>
      </c>
      <c r="U24" s="40" t="str">
        <f>R24&amp;" "&amp;S24&amp;" "&amp;T24</f>
        <v xml:space="preserve">  </v>
      </c>
      <c r="V24" s="32" t="str">
        <f>IF(G24&lt;&gt;"",IF(G24&gt;I24,"1:0","0:1"),"")</f>
        <v/>
      </c>
      <c r="W24" s="32" t="str">
        <f>IF(J24&lt;&gt;"",IF(J24&gt;L24,IF(G24&gt;I24,"2:0","1:1"),IF(G24&gt;I24,"1:1","0:2")),"")</f>
        <v/>
      </c>
      <c r="X24" s="32" t="str">
        <f>IF(M24&lt;&gt;"",IF(W24="1:1",IF(M24&gt;O24,"2:1","1:2"),""),"")</f>
        <v/>
      </c>
      <c r="Y24" s="32"/>
      <c r="Z24" s="32"/>
      <c r="AA24" s="32"/>
      <c r="AB24" s="33"/>
      <c r="AC24" s="33"/>
    </row>
    <row r="25" spans="1:29">
      <c r="A25" s="43"/>
      <c r="B25" s="43"/>
      <c r="F25" s="45"/>
      <c r="G25" s="46"/>
      <c r="H25" s="47"/>
      <c r="I25" s="46"/>
      <c r="J25" s="46"/>
      <c r="K25" s="47"/>
      <c r="L25" s="46"/>
      <c r="M25" s="46"/>
      <c r="N25" s="47"/>
      <c r="O25" s="46"/>
      <c r="P25" s="32"/>
      <c r="Q25" s="32"/>
      <c r="R25" s="32" t="str">
        <f>IF(G25&lt;&gt;"",IF(G25&lt;I25,"(-"&amp;G25&amp;")","("&amp;I25&amp;")"),"")</f>
        <v/>
      </c>
      <c r="S25" s="32" t="str">
        <f>IF(J25&lt;&gt;"",IF(J25&lt;L25,"(-"&amp;J25&amp;")","("&amp;L25&amp;")"),"")</f>
        <v/>
      </c>
      <c r="T25" s="32" t="str">
        <f>IF(M25&lt;&gt;"",IF(M25&lt;O25,"(-"&amp;M25&amp;")","("&amp;O25&amp;")"),"")</f>
        <v/>
      </c>
      <c r="U25" s="40" t="str">
        <f>R25&amp;" "&amp;S25&amp;" "&amp;T25</f>
        <v xml:space="preserve">  </v>
      </c>
      <c r="V25" s="32" t="str">
        <f>IF(G25&lt;&gt;"",IF(G25&gt;I25,"1:0","0:1"),"")</f>
        <v/>
      </c>
      <c r="W25" s="32" t="str">
        <f>IF(J25&lt;&gt;"",IF(J25&gt;L25,IF(G25&gt;I25,"2:0","1:1"),IF(G25&gt;I25,"1:1","0:2")),"")</f>
        <v/>
      </c>
      <c r="X25" s="32" t="str">
        <f>IF(M25&lt;&gt;"",IF(W25="1:1",IF(M25&gt;O25,"2:1","1:2"),""),"")</f>
        <v/>
      </c>
      <c r="Y25" s="32"/>
      <c r="Z25" s="32"/>
      <c r="AA25" s="32"/>
      <c r="AB25" s="33"/>
      <c r="AC25" s="33"/>
    </row>
    <row r="26" spans="1:29">
      <c r="A26" s="43"/>
      <c r="B26" s="43"/>
      <c r="F26" s="45"/>
      <c r="G26" s="46"/>
      <c r="H26" s="47"/>
      <c r="I26" s="46"/>
      <c r="J26" s="46"/>
      <c r="K26" s="47"/>
      <c r="L26" s="46"/>
      <c r="M26" s="46"/>
      <c r="N26" s="47"/>
      <c r="O26" s="46"/>
      <c r="P26" s="32"/>
      <c r="Q26" s="32"/>
      <c r="R26" s="32" t="str">
        <f>IF(G26&lt;&gt;"",IF(G26&lt;I26,"(-"&amp;G26&amp;")","("&amp;I26&amp;")"),"")</f>
        <v/>
      </c>
      <c r="S26" s="32" t="str">
        <f>IF(J26&lt;&gt;"",IF(J26&lt;L26,"(-"&amp;J26&amp;")","("&amp;L26&amp;")"),"")</f>
        <v/>
      </c>
      <c r="T26" s="32" t="str">
        <f>IF(M26&lt;&gt;"",IF(M26&lt;O26,"(-"&amp;M26&amp;")","("&amp;O26&amp;")"),"")</f>
        <v/>
      </c>
      <c r="U26" s="40" t="str">
        <f>R26&amp;" "&amp;S26&amp;" "&amp;T26</f>
        <v xml:space="preserve">  </v>
      </c>
      <c r="V26" s="32" t="str">
        <f>IF(G26&lt;&gt;"",IF(G26&gt;I26,"1:0","0:1"),"")</f>
        <v/>
      </c>
      <c r="W26" s="32" t="str">
        <f>IF(J26&lt;&gt;"",IF(J26&gt;L26,IF(G26&gt;I26,"2:0","1:1"),IF(G26&gt;I26,"1:1","0:2")),"")</f>
        <v/>
      </c>
      <c r="X26" s="32" t="str">
        <f>IF(M26&lt;&gt;"",IF(W26="1:1",IF(M26&gt;O26,"2:1","1:2"),""),"")</f>
        <v/>
      </c>
      <c r="Y26" s="32"/>
      <c r="Z26" s="32"/>
      <c r="AA26" s="32"/>
      <c r="AB26" s="33"/>
      <c r="AC26" s="33"/>
    </row>
    <row r="27" spans="1:29">
      <c r="A27" s="43"/>
      <c r="B27" s="43"/>
      <c r="F27" s="45"/>
      <c r="G27" s="46"/>
      <c r="H27" s="47"/>
      <c r="I27" s="46"/>
      <c r="J27" s="46"/>
      <c r="K27" s="47"/>
      <c r="L27" s="46"/>
      <c r="M27" s="46"/>
      <c r="N27" s="47"/>
      <c r="O27" s="46"/>
      <c r="P27" s="32"/>
      <c r="Q27" s="32"/>
      <c r="R27" s="32" t="str">
        <f>IF(G27&lt;&gt;"",IF(G27&lt;I27,"(-"&amp;G27&amp;")","("&amp;I27&amp;")"),"")</f>
        <v/>
      </c>
      <c r="S27" s="32" t="str">
        <f>IF(J27&lt;&gt;"",IF(J27&lt;L27,"(-"&amp;J27&amp;")","("&amp;L27&amp;")"),"")</f>
        <v/>
      </c>
      <c r="T27" s="32" t="str">
        <f>IF(M27&lt;&gt;"",IF(M27&lt;O27,"(-"&amp;M27&amp;")","("&amp;O27&amp;")"),"")</f>
        <v/>
      </c>
      <c r="U27" s="40" t="str">
        <f>R27&amp;" "&amp;S27&amp;" "&amp;T27</f>
        <v xml:space="preserve">  </v>
      </c>
      <c r="V27" s="32" t="str">
        <f>IF(G27&lt;&gt;"",IF(G27&gt;I27,"1:0","0:1"),"")</f>
        <v/>
      </c>
      <c r="W27" s="32" t="str">
        <f>IF(J27&lt;&gt;"",IF(J27&gt;L27,IF(G27&gt;I27,"2:0","1:1"),IF(G27&gt;I27,"1:1","0:2")),"")</f>
        <v/>
      </c>
      <c r="X27" s="32" t="str">
        <f>IF(M27&lt;&gt;"",IF(W27="1:1",IF(M27&gt;O27,"2:1","1:2"),""),"")</f>
        <v/>
      </c>
      <c r="Y27" s="32"/>
      <c r="Z27" s="32"/>
      <c r="AA27" s="32"/>
      <c r="AB27" s="33"/>
      <c r="AC27" s="33"/>
    </row>
    <row r="28" spans="1:29">
      <c r="A28" s="43"/>
      <c r="B28" s="43"/>
      <c r="F28" s="45"/>
      <c r="G28" s="46"/>
      <c r="H28" s="47"/>
      <c r="I28" s="46"/>
      <c r="J28" s="46"/>
      <c r="K28" s="47"/>
      <c r="L28" s="46"/>
      <c r="M28" s="46"/>
      <c r="N28" s="47"/>
      <c r="O28" s="46"/>
      <c r="P28" s="32"/>
      <c r="Q28" s="32"/>
      <c r="R28" s="32" t="str">
        <f>IF(G28&lt;&gt;"",IF(G28&lt;I28,"(-"&amp;G28&amp;")","("&amp;I28&amp;")"),"")</f>
        <v/>
      </c>
      <c r="S28" s="32" t="str">
        <f>IF(J28&lt;&gt;"",IF(J28&lt;L28,"(-"&amp;J28&amp;")","("&amp;L28&amp;")"),"")</f>
        <v/>
      </c>
      <c r="T28" s="32" t="str">
        <f>IF(M28&lt;&gt;"",IF(M28&lt;O28,"(-"&amp;M28&amp;")","("&amp;O28&amp;")"),"")</f>
        <v/>
      </c>
      <c r="U28" s="40" t="str">
        <f>R28&amp;" "&amp;S28&amp;" "&amp;T28</f>
        <v xml:space="preserve">  </v>
      </c>
      <c r="V28" s="32" t="str">
        <f>IF(G28&lt;&gt;"",IF(G28&gt;I28,"1:0","0:1"),"")</f>
        <v/>
      </c>
      <c r="W28" s="32" t="str">
        <f>IF(J28&lt;&gt;"",IF(J28&gt;L28,IF(G28&gt;I28,"2:0","1:1"),IF(G28&gt;I28,"1:1","0:2")),"")</f>
        <v/>
      </c>
      <c r="X28" s="32" t="str">
        <f>IF(M28&lt;&gt;"",IF(W28="1:1",IF(M28&gt;O28,"2:1","1:2"),""),"")</f>
        <v/>
      </c>
      <c r="Y28" s="32"/>
      <c r="Z28" s="32"/>
      <c r="AA28" s="32"/>
      <c r="AB28" s="33"/>
      <c r="AC28" s="33"/>
    </row>
    <row r="29" spans="1:29">
      <c r="A29" s="43"/>
      <c r="B29" s="43"/>
      <c r="F29" s="45"/>
      <c r="G29" s="46"/>
      <c r="H29" s="47"/>
      <c r="I29" s="46"/>
      <c r="J29" s="46"/>
      <c r="K29" s="47"/>
      <c r="L29" s="46"/>
      <c r="M29" s="46"/>
      <c r="N29" s="47"/>
      <c r="O29" s="46"/>
      <c r="P29" s="32"/>
      <c r="Q29" s="32"/>
      <c r="R29" s="32" t="str">
        <f>IF(G29&lt;&gt;"",IF(G29&lt;I29,"(-"&amp;G29&amp;")","("&amp;I29&amp;")"),"")</f>
        <v/>
      </c>
      <c r="S29" s="32" t="str">
        <f>IF(J29&lt;&gt;"",IF(J29&lt;L29,"(-"&amp;J29&amp;")","("&amp;L29&amp;")"),"")</f>
        <v/>
      </c>
      <c r="T29" s="32" t="str">
        <f>IF(M29&lt;&gt;"",IF(M29&lt;O29,"(-"&amp;M29&amp;")","("&amp;O29&amp;")"),"")</f>
        <v/>
      </c>
      <c r="U29" s="40" t="str">
        <f>R29&amp;" "&amp;S29&amp;" "&amp;T29</f>
        <v xml:space="preserve">  </v>
      </c>
      <c r="V29" s="32" t="str">
        <f>IF(G29&lt;&gt;"",IF(G29&gt;I29,"1:0","0:1"),"")</f>
        <v/>
      </c>
      <c r="W29" s="32" t="str">
        <f>IF(J29&lt;&gt;"",IF(J29&gt;L29,IF(G29&gt;I29,"2:0","1:1"),IF(G29&gt;I29,"1:1","0:2")),"")</f>
        <v/>
      </c>
      <c r="X29" s="32" t="str">
        <f>IF(M29&lt;&gt;"",IF(W29="1:1",IF(M29&gt;O29,"2:1","1:2"),""),"")</f>
        <v/>
      </c>
      <c r="Y29" s="32"/>
      <c r="Z29" s="32"/>
      <c r="AA29" s="32"/>
      <c r="AB29" s="33"/>
      <c r="AC29" s="33"/>
    </row>
    <row r="30" spans="1:29">
      <c r="A30" s="43"/>
      <c r="B30" s="48"/>
      <c r="F30" s="45"/>
      <c r="G30" s="46"/>
      <c r="H30" s="47"/>
      <c r="I30" s="46"/>
      <c r="J30" s="46"/>
      <c r="K30" s="47"/>
      <c r="L30" s="46"/>
      <c r="M30" s="46"/>
      <c r="N30" s="47"/>
      <c r="O30" s="46"/>
      <c r="P30" s="32"/>
      <c r="Q30" s="32"/>
      <c r="R30" s="32" t="str">
        <f>IF(G30&lt;&gt;"",IF(G30&lt;I30,"(-"&amp;G30&amp;")","("&amp;I30&amp;")"),"")</f>
        <v/>
      </c>
      <c r="S30" s="32" t="str">
        <f>IF(J30&lt;&gt;"",IF(J30&lt;L30,"(-"&amp;J30&amp;")","("&amp;L30&amp;")"),"")</f>
        <v/>
      </c>
      <c r="T30" s="32" t="str">
        <f>IF(M30&lt;&gt;"",IF(M30&lt;O30,"(-"&amp;M30&amp;")","("&amp;O30&amp;")"),"")</f>
        <v/>
      </c>
      <c r="U30" s="40" t="str">
        <f>R30&amp;" "&amp;S30&amp;" "&amp;T30</f>
        <v xml:space="preserve">  </v>
      </c>
      <c r="V30" s="32" t="str">
        <f>IF(G30&lt;&gt;"",IF(G30&gt;I30,"1:0","0:1"),"")</f>
        <v/>
      </c>
      <c r="W30" s="32" t="str">
        <f>IF(J30&lt;&gt;"",IF(J30&gt;L30,IF(G30&gt;I30,"2:0","1:1"),IF(G30&gt;I30,"1:1","0:2")),"")</f>
        <v/>
      </c>
      <c r="X30" s="32" t="str">
        <f>IF(M30&lt;&gt;"",IF(W30="1:1",IF(M30&gt;O30,"2:1","1:2"),""),"")</f>
        <v/>
      </c>
      <c r="Y30" s="32"/>
      <c r="Z30" s="32"/>
      <c r="AA30" s="32"/>
      <c r="AB30" s="33"/>
      <c r="AC30" s="33"/>
    </row>
    <row r="31" spans="1:29">
      <c r="A31" s="43"/>
      <c r="B31" s="43"/>
      <c r="F31" s="45"/>
      <c r="G31" s="46"/>
      <c r="H31" s="47"/>
      <c r="I31" s="46"/>
      <c r="J31" s="46"/>
      <c r="K31" s="47"/>
      <c r="L31" s="46"/>
      <c r="M31" s="46"/>
      <c r="N31" s="47"/>
      <c r="O31" s="46"/>
      <c r="P31" s="32"/>
      <c r="Q31" s="32"/>
      <c r="R31" s="32" t="str">
        <f>IF(G31&lt;&gt;"",IF(G31&lt;I31,"(-"&amp;G31&amp;")","("&amp;I31&amp;")"),"")</f>
        <v/>
      </c>
      <c r="S31" s="32" t="str">
        <f>IF(J31&lt;&gt;"",IF(J31&lt;L31,"(-"&amp;J31&amp;")","("&amp;L31&amp;")"),"")</f>
        <v/>
      </c>
      <c r="T31" s="32" t="str">
        <f>IF(M31&lt;&gt;"",IF(M31&lt;O31,"(-"&amp;M31&amp;")","("&amp;O31&amp;")"),"")</f>
        <v/>
      </c>
      <c r="U31" s="40" t="str">
        <f>R31&amp;" "&amp;S31&amp;" "&amp;T31</f>
        <v xml:space="preserve">  </v>
      </c>
      <c r="V31" s="32" t="str">
        <f>IF(G31&lt;&gt;"",IF(G31&gt;I31,"1:0","0:1"),"")</f>
        <v/>
      </c>
      <c r="W31" s="32" t="str">
        <f>IF(J31&lt;&gt;"",IF(J31&gt;L31,IF(G31&gt;I31,"2:0","1:1"),IF(G31&gt;I31,"1:1","0:2")),"")</f>
        <v/>
      </c>
      <c r="X31" s="32" t="str">
        <f>IF(M31&lt;&gt;"",IF(W31="1:1",IF(M31&gt;O31,"2:1","1:2"),""),"")</f>
        <v/>
      </c>
      <c r="Y31" s="32"/>
      <c r="Z31" s="32"/>
      <c r="AA31" s="32"/>
      <c r="AB31" s="33"/>
      <c r="AC31" s="33"/>
    </row>
    <row r="32" spans="1:29">
      <c r="A32" s="43"/>
      <c r="B32" s="43"/>
      <c r="F32" s="45"/>
      <c r="G32" s="46"/>
      <c r="H32" s="47"/>
      <c r="I32" s="46"/>
      <c r="J32" s="46"/>
      <c r="K32" s="47"/>
      <c r="L32" s="46"/>
      <c r="M32" s="46"/>
      <c r="N32" s="47"/>
      <c r="O32" s="46"/>
      <c r="P32" s="32"/>
      <c r="Q32" s="32"/>
      <c r="R32" s="32" t="str">
        <f>IF(G32&lt;&gt;"",IF(G32&lt;I32,"(-"&amp;G32&amp;")","("&amp;I32&amp;")"),"")</f>
        <v/>
      </c>
      <c r="S32" s="32" t="str">
        <f>IF(J32&lt;&gt;"",IF(J32&lt;L32,"(-"&amp;J32&amp;")","("&amp;L32&amp;")"),"")</f>
        <v/>
      </c>
      <c r="T32" s="32" t="str">
        <f>IF(M32&lt;&gt;"",IF(M32&lt;O32,"(-"&amp;M32&amp;")","("&amp;O32&amp;")"),"")</f>
        <v/>
      </c>
      <c r="U32" s="40" t="str">
        <f>R32&amp;" "&amp;S32&amp;" "&amp;T32</f>
        <v xml:space="preserve">  </v>
      </c>
      <c r="V32" s="32" t="str">
        <f>IF(G32&lt;&gt;"",IF(G32&gt;I32,"1:0","0:1"),"")</f>
        <v/>
      </c>
      <c r="W32" s="32" t="str">
        <f>IF(J32&lt;&gt;"",IF(J32&gt;L32,IF(G32&gt;I32,"2:0","1:1"),IF(G32&gt;I32,"1:1","0:2")),"")</f>
        <v/>
      </c>
      <c r="X32" s="32" t="str">
        <f>IF(M32&lt;&gt;"",IF(W32="1:1",IF(M32&gt;O32,"2:1","1:2"),""),"")</f>
        <v/>
      </c>
      <c r="Y32" s="32"/>
      <c r="Z32" s="32"/>
      <c r="AA32" s="32"/>
    </row>
    <row r="33" spans="1:27">
      <c r="A33" s="43"/>
      <c r="B33" s="43"/>
      <c r="F33" s="45"/>
      <c r="G33" s="46"/>
      <c r="H33" s="47"/>
      <c r="I33" s="46"/>
      <c r="J33" s="46"/>
      <c r="K33" s="47"/>
      <c r="L33" s="46"/>
      <c r="M33" s="46"/>
      <c r="N33" s="47"/>
      <c r="O33" s="46"/>
      <c r="P33" s="49"/>
      <c r="Q33" s="49"/>
      <c r="R33" s="32" t="str">
        <f>IF(G33&lt;&gt;"",IF(G33&lt;I33,"(-"&amp;G33&amp;")","("&amp;I33&amp;")"),"")</f>
        <v/>
      </c>
      <c r="S33" s="32" t="str">
        <f>IF(J33&lt;&gt;"",IF(J33&lt;L33,"(-"&amp;J33&amp;")","("&amp;L33&amp;")"),"")</f>
        <v/>
      </c>
      <c r="T33" s="32" t="str">
        <f>IF(M33&lt;&gt;"",IF(M33&lt;O33,"(-"&amp;M33&amp;")","("&amp;O33&amp;")"),"")</f>
        <v/>
      </c>
      <c r="U33" s="40" t="str">
        <f>R33&amp;" "&amp;S33&amp;" "&amp;T33</f>
        <v xml:space="preserve">  </v>
      </c>
      <c r="V33" s="32" t="str">
        <f>IF(G33&lt;&gt;"",IF(G33&gt;I33,"1:0","0:1"),"")</f>
        <v/>
      </c>
      <c r="W33" s="32" t="str">
        <f>IF(J33&lt;&gt;"",IF(J33&gt;L33,IF(G33&gt;I33,"2:0","1:1"),IF(G33&gt;I33,"1:1","0:2")),"")</f>
        <v/>
      </c>
      <c r="X33" s="32" t="str">
        <f>IF(M33&lt;&gt;"",IF(W33="1:1",IF(M33&gt;O33,"2:1","1:2"),""),"")</f>
        <v/>
      </c>
      <c r="Y33" s="49"/>
      <c r="Z33" s="49"/>
      <c r="AA33" s="49"/>
    </row>
    <row r="34" spans="1:27">
      <c r="A34" s="43"/>
      <c r="F34" s="45"/>
      <c r="G34" s="46"/>
      <c r="H34" s="47"/>
      <c r="I34" s="46"/>
      <c r="J34" s="46"/>
      <c r="K34" s="47"/>
      <c r="L34" s="46"/>
      <c r="M34" s="46"/>
      <c r="N34" s="47"/>
      <c r="O34" s="46"/>
      <c r="P34" s="49"/>
      <c r="Q34" s="49"/>
      <c r="R34" s="32" t="str">
        <f>IF(G34&lt;&gt;"",IF(G34&lt;I34,"(-"&amp;G34&amp;")","("&amp;I34&amp;")"),"")</f>
        <v/>
      </c>
      <c r="S34" s="32" t="str">
        <f>IF(J34&lt;&gt;"",IF(J34&lt;L34,"(-"&amp;J34&amp;")","("&amp;L34&amp;")"),"")</f>
        <v/>
      </c>
      <c r="T34" s="32" t="str">
        <f>IF(M34&lt;&gt;"",IF(M34&lt;O34,"(-"&amp;M34&amp;")","("&amp;O34&amp;")"),"")</f>
        <v/>
      </c>
      <c r="U34" s="40" t="str">
        <f>R34&amp;" "&amp;S34&amp;" "&amp;T34</f>
        <v xml:space="preserve">  </v>
      </c>
      <c r="V34" s="32" t="str">
        <f>IF(G34&lt;&gt;"",IF(G34&gt;I34,"1:0","0:1"),"")</f>
        <v/>
      </c>
      <c r="W34" s="32" t="str">
        <f>IF(J34&lt;&gt;"",IF(J34&gt;L34,IF(G34&gt;I34,"2:0","1:1"),IF(G34&gt;I34,"1:1","0:2")),"")</f>
        <v/>
      </c>
      <c r="X34" s="32" t="str">
        <f>IF(M34&lt;&gt;"",IF(W34="1:1",IF(M34&gt;O34,"2:1","1:2"),""),"")</f>
        <v/>
      </c>
      <c r="Y34" s="49"/>
      <c r="Z34" s="49"/>
      <c r="AA34" s="49"/>
    </row>
    <row r="35" spans="1:27">
      <c r="A35" s="43"/>
      <c r="F35" s="45"/>
      <c r="G35" s="46"/>
      <c r="H35" s="47"/>
      <c r="I35" s="46"/>
      <c r="J35" s="46"/>
      <c r="K35" s="47"/>
      <c r="L35" s="46"/>
      <c r="M35" s="46"/>
      <c r="N35" s="47"/>
      <c r="O35" s="46"/>
      <c r="P35" s="49"/>
      <c r="Q35" s="49"/>
      <c r="R35" s="32" t="str">
        <f>IF(G35&lt;&gt;"",IF(G35&lt;I35,"(-"&amp;G35&amp;")","("&amp;I35&amp;")"),"")</f>
        <v/>
      </c>
      <c r="S35" s="32" t="str">
        <f>IF(J35&lt;&gt;"",IF(J35&lt;L35,"(-"&amp;J35&amp;")","("&amp;L35&amp;")"),"")</f>
        <v/>
      </c>
      <c r="T35" s="32" t="str">
        <f>IF(M35&lt;&gt;"",IF(M35&lt;O35,"(-"&amp;M35&amp;")","("&amp;O35&amp;")"),"")</f>
        <v/>
      </c>
      <c r="U35" s="40" t="str">
        <f>R35&amp;" "&amp;S35&amp;" "&amp;T35</f>
        <v xml:space="preserve">  </v>
      </c>
      <c r="V35" s="32" t="str">
        <f>IF(G35&lt;&gt;"",IF(G35&gt;I35,"1:0","0:1"),"")</f>
        <v/>
      </c>
      <c r="W35" s="32" t="str">
        <f>IF(J35&lt;&gt;"",IF(J35&gt;L35,IF(G35&gt;I35,"2:0","1:1"),IF(G35&gt;I35,"1:1","0:2")),"")</f>
        <v/>
      </c>
      <c r="X35" s="32" t="str">
        <f>IF(M35&lt;&gt;"",IF(W35="1:1",IF(M35&gt;O35,"2:1","1:2"),""),"")</f>
        <v/>
      </c>
      <c r="Y35" s="49"/>
      <c r="Z35" s="49"/>
      <c r="AA35" s="49"/>
    </row>
    <row r="36" spans="1:27">
      <c r="A36" s="43"/>
      <c r="F36" s="45"/>
      <c r="G36" s="46"/>
      <c r="H36" s="47"/>
      <c r="I36" s="46"/>
      <c r="J36" s="46"/>
      <c r="K36" s="47"/>
      <c r="L36" s="46"/>
      <c r="M36" s="46"/>
      <c r="N36" s="47"/>
      <c r="O36" s="46"/>
      <c r="P36" s="49"/>
      <c r="Q36" s="49"/>
      <c r="R36" s="32" t="str">
        <f>IF(G36&lt;&gt;"",IF(G36&lt;I36,"(-"&amp;G36&amp;")","("&amp;I36&amp;")"),"")</f>
        <v/>
      </c>
      <c r="S36" s="32" t="str">
        <f>IF(J36&lt;&gt;"",IF(J36&lt;L36,"(-"&amp;J36&amp;")","("&amp;L36&amp;")"),"")</f>
        <v/>
      </c>
      <c r="T36" s="32" t="str">
        <f>IF(M36&lt;&gt;"",IF(M36&lt;O36,"(-"&amp;M36&amp;")","("&amp;O36&amp;")"),"")</f>
        <v/>
      </c>
      <c r="U36" s="40" t="str">
        <f>R36&amp;" "&amp;S36&amp;" "&amp;T36</f>
        <v xml:space="preserve">  </v>
      </c>
      <c r="V36" s="32" t="str">
        <f>IF(G36&lt;&gt;"",IF(G36&gt;I36,"1:0","0:1"),"")</f>
        <v/>
      </c>
      <c r="W36" s="32" t="str">
        <f>IF(J36&lt;&gt;"",IF(J36&gt;L36,IF(G36&gt;I36,"2:0","1:1"),IF(G36&gt;I36,"1:1","0:2")),"")</f>
        <v/>
      </c>
      <c r="X36" s="32" t="str">
        <f>IF(M36&lt;&gt;"",IF(W36="1:1",IF(M36&gt;O36,"2:1","1:2"),""),"")</f>
        <v/>
      </c>
      <c r="Y36" s="49"/>
      <c r="Z36" s="49"/>
      <c r="AA36" s="49"/>
    </row>
    <row r="37" spans="1:27">
      <c r="A37" s="43"/>
      <c r="F37" s="45"/>
      <c r="G37" s="46"/>
      <c r="H37" s="47"/>
      <c r="I37" s="46"/>
      <c r="J37" s="46"/>
      <c r="K37" s="47"/>
      <c r="L37" s="46"/>
      <c r="M37" s="46"/>
      <c r="N37" s="47"/>
      <c r="O37" s="46"/>
      <c r="P37" s="49"/>
      <c r="Q37" s="49"/>
      <c r="R37" s="32" t="str">
        <f>IF(G37&lt;&gt;"",IF(G37&lt;I37,"(-"&amp;G37&amp;")","("&amp;I37&amp;")"),"")</f>
        <v/>
      </c>
      <c r="S37" s="32" t="str">
        <f>IF(J37&lt;&gt;"",IF(J37&lt;L37,"(-"&amp;J37&amp;")","("&amp;L37&amp;")"),"")</f>
        <v/>
      </c>
      <c r="T37" s="32" t="str">
        <f>IF(M37&lt;&gt;"",IF(M37&lt;O37,"(-"&amp;M37&amp;")","("&amp;O37&amp;")"),"")</f>
        <v/>
      </c>
      <c r="U37" s="40" t="str">
        <f>R37&amp;" "&amp;S37&amp;" "&amp;T37</f>
        <v xml:space="preserve">  </v>
      </c>
      <c r="V37" s="32" t="str">
        <f>IF(G37&lt;&gt;"",IF(G37&gt;I37,"1:0","0:1"),"")</f>
        <v/>
      </c>
      <c r="W37" s="32" t="str">
        <f>IF(J37&lt;&gt;"",IF(J37&gt;L37,IF(G37&gt;I37,"2:0","1:1"),IF(G37&gt;I37,"1:1","0:2")),"")</f>
        <v/>
      </c>
      <c r="X37" s="32" t="str">
        <f>IF(M37&lt;&gt;"",IF(W37="1:1",IF(M37&gt;O37,"2:1","1:2"),""),"")</f>
        <v/>
      </c>
      <c r="Y37" s="49"/>
      <c r="Z37" s="49"/>
      <c r="AA37" s="49"/>
    </row>
    <row r="38" spans="1:27">
      <c r="A38" s="43"/>
      <c r="F38" s="45"/>
      <c r="G38" s="46"/>
      <c r="H38" s="47"/>
      <c r="I38" s="46"/>
      <c r="J38" s="46"/>
      <c r="K38" s="47"/>
      <c r="L38" s="46"/>
      <c r="M38" s="46"/>
      <c r="N38" s="47"/>
      <c r="O38" s="46"/>
      <c r="P38" s="49"/>
      <c r="Q38" s="49"/>
      <c r="R38" s="32" t="str">
        <f>IF(G38&lt;&gt;"",IF(G38&lt;I38,"(-"&amp;G38&amp;")","("&amp;I38&amp;")"),"")</f>
        <v/>
      </c>
      <c r="S38" s="32" t="str">
        <f>IF(J38&lt;&gt;"",IF(J38&lt;L38,"(-"&amp;J38&amp;")","("&amp;L38&amp;")"),"")</f>
        <v/>
      </c>
      <c r="T38" s="32" t="str">
        <f>IF(M38&lt;&gt;"",IF(M38&lt;O38,"(-"&amp;M38&amp;")","("&amp;O38&amp;")"),"")</f>
        <v/>
      </c>
      <c r="U38" s="40" t="str">
        <f>R38&amp;" "&amp;S38&amp;" "&amp;T38</f>
        <v xml:space="preserve">  </v>
      </c>
      <c r="V38" s="32" t="str">
        <f>IF(G38&lt;&gt;"",IF(G38&gt;I38,"1:0","0:1"),"")</f>
        <v/>
      </c>
      <c r="W38" s="32" t="str">
        <f>IF(J38&lt;&gt;"",IF(J38&gt;L38,IF(G38&gt;I38,"2:0","1:1"),IF(G38&gt;I38,"1:1","0:2")),"")</f>
        <v/>
      </c>
      <c r="X38" s="32" t="str">
        <f>IF(M38&lt;&gt;"",IF(W38="1:1",IF(M38&gt;O38,"2:1","1:2"),""),"")</f>
        <v/>
      </c>
      <c r="Y38" s="49"/>
      <c r="Z38" s="49"/>
      <c r="AA38" s="49"/>
    </row>
    <row r="39" spans="1:27">
      <c r="A39" s="43"/>
      <c r="F39" s="45"/>
      <c r="G39" s="46"/>
      <c r="H39" s="47"/>
      <c r="I39" s="46"/>
      <c r="J39" s="46"/>
      <c r="K39" s="47"/>
      <c r="L39" s="46"/>
      <c r="M39" s="46"/>
      <c r="N39" s="47"/>
      <c r="O39" s="46"/>
      <c r="P39" s="49"/>
      <c r="Q39" s="49"/>
      <c r="R39" s="32" t="str">
        <f>IF(G39&lt;&gt;"",IF(G39&lt;I39,"(-"&amp;G39&amp;")","("&amp;I39&amp;")"),"")</f>
        <v/>
      </c>
      <c r="S39" s="32" t="str">
        <f>IF(J39&lt;&gt;"",IF(J39&lt;L39,"(-"&amp;J39&amp;")","("&amp;L39&amp;")"),"")</f>
        <v/>
      </c>
      <c r="T39" s="32" t="str">
        <f>IF(M39&lt;&gt;"",IF(M39&lt;O39,"(-"&amp;M39&amp;")","("&amp;O39&amp;")"),"")</f>
        <v/>
      </c>
      <c r="U39" s="40" t="str">
        <f>R39&amp;" "&amp;S39&amp;" "&amp;T39</f>
        <v xml:space="preserve">  </v>
      </c>
      <c r="V39" s="32" t="str">
        <f>IF(G39&lt;&gt;"",IF(G39&gt;I39,"1:0","0:1"),"")</f>
        <v/>
      </c>
      <c r="W39" s="32" t="str">
        <f>IF(J39&lt;&gt;"",IF(J39&gt;L39,IF(G39&gt;I39,"2:0","1:1"),IF(G39&gt;I39,"1:1","0:2")),"")</f>
        <v/>
      </c>
      <c r="X39" s="32" t="str">
        <f>IF(M39&lt;&gt;"",IF(W39="1:1",IF(M39&gt;O39,"2:1","1:2"),""),"")</f>
        <v/>
      </c>
      <c r="Y39" s="49"/>
      <c r="Z39" s="49"/>
      <c r="AA39" s="49"/>
    </row>
    <row r="40" spans="1:27">
      <c r="A40" s="43"/>
      <c r="F40" s="45"/>
      <c r="G40" s="46"/>
      <c r="H40" s="47"/>
      <c r="I40" s="46"/>
      <c r="J40" s="46"/>
      <c r="K40" s="47"/>
      <c r="L40" s="46"/>
      <c r="M40" s="46"/>
      <c r="N40" s="47"/>
      <c r="O40" s="46"/>
      <c r="P40" s="49"/>
      <c r="Q40" s="49"/>
      <c r="R40" s="32" t="str">
        <f>IF(G40&lt;&gt;"",IF(G40&lt;I40,"(-"&amp;G40&amp;")","("&amp;I40&amp;")"),"")</f>
        <v/>
      </c>
      <c r="S40" s="32" t="str">
        <f>IF(J40&lt;&gt;"",IF(J40&lt;L40,"(-"&amp;J40&amp;")","("&amp;L40&amp;")"),"")</f>
        <v/>
      </c>
      <c r="T40" s="32" t="str">
        <f>IF(M40&lt;&gt;"",IF(M40&lt;O40,"(-"&amp;M40&amp;")","("&amp;O40&amp;")"),"")</f>
        <v/>
      </c>
      <c r="U40" s="40" t="str">
        <f>R40&amp;" "&amp;S40&amp;" "&amp;T40</f>
        <v xml:space="preserve">  </v>
      </c>
      <c r="V40" s="32" t="str">
        <f>IF(G40&lt;&gt;"",IF(G40&gt;I40,"1:0","0:1"),"")</f>
        <v/>
      </c>
      <c r="W40" s="32" t="str">
        <f>IF(J40&lt;&gt;"",IF(J40&gt;L40,IF(G40&gt;I40,"2:0","1:1"),IF(G40&gt;I40,"1:1","0:2")),"")</f>
        <v/>
      </c>
      <c r="X40" s="32" t="str">
        <f>IF(M40&lt;&gt;"",IF(W40="1:1",IF(M40&gt;O40,"2:1","1:2"),""),"")</f>
        <v/>
      </c>
      <c r="Y40" s="49"/>
      <c r="Z40" s="49"/>
      <c r="AA40" s="49"/>
    </row>
    <row r="41" spans="1:27">
      <c r="A41" s="43"/>
      <c r="F41" s="45"/>
      <c r="G41" s="46"/>
      <c r="H41" s="47"/>
      <c r="I41" s="46"/>
      <c r="J41" s="46"/>
      <c r="K41" s="47"/>
      <c r="L41" s="46"/>
      <c r="M41" s="46"/>
      <c r="N41" s="47"/>
      <c r="O41" s="46"/>
      <c r="P41" s="49"/>
      <c r="Q41" s="49"/>
      <c r="R41" s="32" t="str">
        <f>IF(G41&lt;&gt;"",IF(G41&lt;I41,"(-"&amp;G41&amp;")","("&amp;I41&amp;")"),"")</f>
        <v/>
      </c>
      <c r="S41" s="32" t="str">
        <f>IF(J41&lt;&gt;"",IF(J41&lt;L41,"(-"&amp;J41&amp;")","("&amp;L41&amp;")"),"")</f>
        <v/>
      </c>
      <c r="T41" s="32" t="str">
        <f>IF(M41&lt;&gt;"",IF(M41&lt;O41,"(-"&amp;M41&amp;")","("&amp;O41&amp;")"),"")</f>
        <v/>
      </c>
      <c r="U41" s="40" t="str">
        <f>R41&amp;" "&amp;S41&amp;" "&amp;T41</f>
        <v xml:space="preserve">  </v>
      </c>
      <c r="V41" s="32" t="str">
        <f>IF(G41&lt;&gt;"",IF(G41&gt;I41,"1:0","0:1"),"")</f>
        <v/>
      </c>
      <c r="W41" s="32" t="str">
        <f>IF(J41&lt;&gt;"",IF(J41&gt;L41,IF(G41&gt;I41,"2:0","1:1"),IF(G41&gt;I41,"1:1","0:2")),"")</f>
        <v/>
      </c>
      <c r="X41" s="32" t="str">
        <f>IF(M41&lt;&gt;"",IF(W41="1:1",IF(M41&gt;O41,"2:1","1:2"),""),"")</f>
        <v/>
      </c>
      <c r="Y41" s="49"/>
      <c r="Z41" s="49"/>
      <c r="AA41" s="49"/>
    </row>
    <row r="42" spans="1:27">
      <c r="A42" s="43"/>
      <c r="F42" s="45"/>
      <c r="G42" s="46"/>
      <c r="H42" s="47"/>
      <c r="I42" s="46"/>
      <c r="J42" s="46"/>
      <c r="K42" s="47"/>
      <c r="L42" s="46"/>
      <c r="M42" s="46"/>
      <c r="N42" s="47"/>
      <c r="O42" s="46"/>
      <c r="P42" s="49"/>
      <c r="Q42" s="49"/>
      <c r="R42" s="32" t="str">
        <f>IF(G42&lt;&gt;"",IF(G42&lt;I42,"(-"&amp;G42&amp;")","("&amp;I42&amp;")"),"")</f>
        <v/>
      </c>
      <c r="S42" s="32" t="str">
        <f>IF(J42&lt;&gt;"",IF(J42&lt;L42,"(-"&amp;J42&amp;")","("&amp;L42&amp;")"),"")</f>
        <v/>
      </c>
      <c r="T42" s="32" t="str">
        <f>IF(M42&lt;&gt;"",IF(M42&lt;O42,"(-"&amp;M42&amp;")","("&amp;O42&amp;")"),"")</f>
        <v/>
      </c>
      <c r="U42" s="40" t="str">
        <f>R42&amp;" "&amp;S42&amp;" "&amp;T42</f>
        <v xml:space="preserve">  </v>
      </c>
      <c r="V42" s="32" t="str">
        <f>IF(G42&lt;&gt;"",IF(G42&gt;I42,"1:0","0:1"),"")</f>
        <v/>
      </c>
      <c r="W42" s="32" t="str">
        <f>IF(J42&lt;&gt;"",IF(J42&gt;L42,IF(G42&gt;I42,"2:0","1:1"),IF(G42&gt;I42,"1:1","0:2")),"")</f>
        <v/>
      </c>
      <c r="X42" s="32" t="str">
        <f>IF(M42&lt;&gt;"",IF(W42="1:1",IF(M42&gt;O42,"2:1","1:2"),""),"")</f>
        <v/>
      </c>
      <c r="Y42" s="49"/>
      <c r="Z42" s="49"/>
      <c r="AA42" s="49"/>
    </row>
    <row r="43" spans="1:27">
      <c r="A43" s="43"/>
      <c r="F43" s="45"/>
      <c r="G43" s="46"/>
      <c r="H43" s="47"/>
      <c r="I43" s="46"/>
      <c r="J43" s="46"/>
      <c r="K43" s="47"/>
      <c r="L43" s="46"/>
      <c r="M43" s="46"/>
      <c r="N43" s="47"/>
      <c r="O43" s="46"/>
      <c r="P43" s="49"/>
      <c r="Q43" s="49"/>
      <c r="R43" s="32" t="str">
        <f>IF(G43&lt;&gt;"",IF(G43&lt;I43,"(-"&amp;G43&amp;")","("&amp;I43&amp;")"),"")</f>
        <v/>
      </c>
      <c r="S43" s="32" t="str">
        <f>IF(J43&lt;&gt;"",IF(J43&lt;L43,"(-"&amp;J43&amp;")","("&amp;L43&amp;")"),"")</f>
        <v/>
      </c>
      <c r="T43" s="32" t="str">
        <f>IF(M43&lt;&gt;"",IF(M43&lt;O43,"(-"&amp;M43&amp;")","("&amp;O43&amp;")"),"")</f>
        <v/>
      </c>
      <c r="U43" s="40" t="str">
        <f>R43&amp;" "&amp;S43&amp;" "&amp;T43</f>
        <v xml:space="preserve">  </v>
      </c>
      <c r="V43" s="32" t="str">
        <f>IF(G43&lt;&gt;"",IF(G43&gt;I43,"1:0","0:1"),"")</f>
        <v/>
      </c>
      <c r="W43" s="32" t="str">
        <f>IF(J43&lt;&gt;"",IF(J43&gt;L43,IF(G43&gt;I43,"2:0","1:1"),IF(G43&gt;I43,"1:1","0:2")),"")</f>
        <v/>
      </c>
      <c r="X43" s="32" t="str">
        <f>IF(M43&lt;&gt;"",IF(W43="1:1",IF(M43&gt;O43,"2:1","1:2"),""),"")</f>
        <v/>
      </c>
      <c r="Y43" s="49"/>
      <c r="Z43" s="49"/>
      <c r="AA43" s="49"/>
    </row>
    <row r="44" spans="1:27">
      <c r="A44" s="43"/>
      <c r="F44" s="45"/>
      <c r="G44" s="46"/>
      <c r="H44" s="47"/>
      <c r="I44" s="46"/>
      <c r="J44" s="46"/>
      <c r="K44" s="47"/>
      <c r="L44" s="46"/>
      <c r="M44" s="46"/>
      <c r="N44" s="47"/>
      <c r="O44" s="46"/>
      <c r="P44" s="49"/>
      <c r="Q44" s="49"/>
      <c r="R44" s="32" t="str">
        <f>IF(G44&lt;&gt;"",IF(G44&lt;I44,"(-"&amp;G44&amp;")","("&amp;I44&amp;")"),"")</f>
        <v/>
      </c>
      <c r="S44" s="32" t="str">
        <f>IF(J44&lt;&gt;"",IF(J44&lt;L44,"(-"&amp;J44&amp;")","("&amp;L44&amp;")"),"")</f>
        <v/>
      </c>
      <c r="T44" s="32" t="str">
        <f>IF(M44&lt;&gt;"",IF(M44&lt;O44,"(-"&amp;M44&amp;")","("&amp;O44&amp;")"),"")</f>
        <v/>
      </c>
      <c r="U44" s="40" t="str">
        <f>R44&amp;" "&amp;S44&amp;" "&amp;T44</f>
        <v xml:space="preserve">  </v>
      </c>
      <c r="V44" s="32" t="str">
        <f>IF(G44&lt;&gt;"",IF(G44&gt;I44,"1:0","0:1"),"")</f>
        <v/>
      </c>
      <c r="W44" s="32" t="str">
        <f>IF(J44&lt;&gt;"",IF(J44&gt;L44,IF(G44&gt;I44,"2:0","1:1"),IF(G44&gt;I44,"1:1","0:2")),"")</f>
        <v/>
      </c>
      <c r="X44" s="32" t="str">
        <f>IF(M44&lt;&gt;"",IF(W44="1:1",IF(M44&gt;O44,"2:1","1:2"),""),"")</f>
        <v/>
      </c>
      <c r="Y44" s="49"/>
      <c r="Z44" s="49"/>
      <c r="AA44" s="49"/>
    </row>
    <row r="45" spans="1:27">
      <c r="A45" s="43"/>
      <c r="F45" s="45"/>
      <c r="G45" s="46"/>
      <c r="H45" s="47"/>
      <c r="I45" s="46"/>
      <c r="J45" s="46"/>
      <c r="K45" s="47"/>
      <c r="L45" s="46"/>
      <c r="M45" s="46"/>
      <c r="N45" s="47"/>
      <c r="O45" s="46"/>
      <c r="P45" s="49"/>
      <c r="Q45" s="49"/>
      <c r="R45" s="32" t="str">
        <f>IF(G45&lt;&gt;"",IF(G45&lt;I45,"(-"&amp;G45&amp;")","("&amp;I45&amp;")"),"")</f>
        <v/>
      </c>
      <c r="S45" s="32" t="str">
        <f>IF(J45&lt;&gt;"",IF(J45&lt;L45,"(-"&amp;J45&amp;")","("&amp;L45&amp;")"),"")</f>
        <v/>
      </c>
      <c r="T45" s="32" t="str">
        <f>IF(M45&lt;&gt;"",IF(M45&lt;O45,"(-"&amp;M45&amp;")","("&amp;O45&amp;")"),"")</f>
        <v/>
      </c>
      <c r="U45" s="40" t="str">
        <f>R45&amp;" "&amp;S45&amp;" "&amp;T45</f>
        <v xml:space="preserve">  </v>
      </c>
      <c r="V45" s="32" t="str">
        <f>IF(G45&lt;&gt;"",IF(G45&gt;I45,"1:0","0:1"),"")</f>
        <v/>
      </c>
      <c r="W45" s="32" t="str">
        <f>IF(J45&lt;&gt;"",IF(J45&gt;L45,IF(G45&gt;I45,"2:0","1:1"),IF(G45&gt;I45,"1:1","0:2")),"")</f>
        <v/>
      </c>
      <c r="X45" s="32" t="str">
        <f>IF(M45&lt;&gt;"",IF(W45="1:1",IF(M45&gt;O45,"2:1","1:2"),""),"")</f>
        <v/>
      </c>
      <c r="Y45" s="49"/>
      <c r="Z45" s="49"/>
      <c r="AA45" s="49"/>
    </row>
    <row r="46" spans="1:27">
      <c r="A46" s="43"/>
      <c r="B46" s="51"/>
      <c r="F46" s="45"/>
      <c r="G46" s="46"/>
      <c r="H46" s="47"/>
      <c r="I46" s="46"/>
      <c r="J46" s="46"/>
      <c r="K46" s="47"/>
      <c r="L46" s="46"/>
      <c r="M46" s="46"/>
      <c r="N46" s="47"/>
      <c r="O46" s="46"/>
      <c r="P46" s="49"/>
      <c r="Q46" s="49"/>
      <c r="R46" s="32" t="str">
        <f>IF(G46&lt;&gt;"",IF(G46&lt;I46,"(-"&amp;G46&amp;")","("&amp;I46&amp;")"),"")</f>
        <v/>
      </c>
      <c r="S46" s="32" t="str">
        <f>IF(J46&lt;&gt;"",IF(J46&lt;L46,"(-"&amp;J46&amp;")","("&amp;L46&amp;")"),"")</f>
        <v/>
      </c>
      <c r="T46" s="32" t="str">
        <f>IF(M46&lt;&gt;"",IF(M46&lt;O46,"(-"&amp;M46&amp;")","("&amp;O46&amp;")"),"")</f>
        <v/>
      </c>
      <c r="U46" s="40" t="str">
        <f>R46&amp;" "&amp;S46&amp;" "&amp;T46</f>
        <v xml:space="preserve">  </v>
      </c>
      <c r="V46" s="32" t="str">
        <f>IF(G46&lt;&gt;"",IF(G46&gt;I46,"1:0","0:1"),"")</f>
        <v/>
      </c>
      <c r="W46" s="32" t="str">
        <f>IF(J46&lt;&gt;"",IF(J46&gt;L46,IF(G46&gt;I46,"2:0","1:1"),IF(G46&gt;I46,"1:1","0:2")),"")</f>
        <v/>
      </c>
      <c r="X46" s="32" t="str">
        <f>IF(M46&lt;&gt;"",IF(W46="1:1",IF(M46&gt;O46,"2:1","1:2"),""),"")</f>
        <v/>
      </c>
      <c r="Y46" s="49"/>
      <c r="Z46" s="49"/>
      <c r="AA46" s="49"/>
    </row>
    <row r="47" spans="1:27">
      <c r="A47" s="43"/>
      <c r="F47" s="45"/>
      <c r="G47" s="46"/>
      <c r="H47" s="47"/>
      <c r="I47" s="46"/>
      <c r="J47" s="46"/>
      <c r="K47" s="47"/>
      <c r="L47" s="46"/>
      <c r="M47" s="46"/>
      <c r="N47" s="47"/>
      <c r="O47" s="46"/>
      <c r="P47" s="49"/>
      <c r="Q47" s="49"/>
      <c r="R47" s="32" t="str">
        <f>IF(G47&lt;&gt;"",IF(G47&lt;I47,"(-"&amp;G47&amp;")","("&amp;I47&amp;")"),"")</f>
        <v/>
      </c>
      <c r="S47" s="32" t="str">
        <f>IF(J47&lt;&gt;"",IF(J47&lt;L47,"(-"&amp;J47&amp;")","("&amp;L47&amp;")"),"")</f>
        <v/>
      </c>
      <c r="T47" s="32" t="str">
        <f>IF(M47&lt;&gt;"",IF(M47&lt;O47,"(-"&amp;M47&amp;")","("&amp;O47&amp;")"),"")</f>
        <v/>
      </c>
      <c r="U47" s="40" t="str">
        <f>R47&amp;" "&amp;S47&amp;" "&amp;T47</f>
        <v xml:space="preserve">  </v>
      </c>
      <c r="V47" s="32" t="str">
        <f>IF(G47&lt;&gt;"",IF(G47&gt;I47,"1:0","0:1"),"")</f>
        <v/>
      </c>
      <c r="W47" s="32" t="str">
        <f>IF(J47&lt;&gt;"",IF(J47&gt;L47,IF(G47&gt;I47,"2:0","1:1"),IF(G47&gt;I47,"1:1","0:2")),"")</f>
        <v/>
      </c>
      <c r="X47" s="32" t="str">
        <f>IF(M47&lt;&gt;"",IF(W47="1:1",IF(M47&gt;O47,"2:1","1:2"),""),"")</f>
        <v/>
      </c>
      <c r="Y47" s="49"/>
      <c r="Z47" s="49"/>
      <c r="AA47" s="49"/>
    </row>
    <row r="48" spans="1:27">
      <c r="A48" s="43"/>
      <c r="F48" s="45"/>
      <c r="G48" s="46"/>
      <c r="H48" s="47"/>
      <c r="I48" s="46"/>
      <c r="J48" s="46"/>
      <c r="K48" s="47"/>
      <c r="L48" s="46"/>
      <c r="M48" s="46"/>
      <c r="N48" s="47"/>
      <c r="O48" s="46"/>
      <c r="P48" s="49"/>
      <c r="Q48" s="49"/>
      <c r="R48" s="32" t="str">
        <f>IF(G48&lt;&gt;"",IF(G48&lt;I48,"(-"&amp;G48&amp;")","("&amp;I48&amp;")"),"")</f>
        <v/>
      </c>
      <c r="S48" s="32" t="str">
        <f>IF(J48&lt;&gt;"",IF(J48&lt;L48,"(-"&amp;J48&amp;")","("&amp;L48&amp;")"),"")</f>
        <v/>
      </c>
      <c r="T48" s="32" t="str">
        <f>IF(M48&lt;&gt;"",IF(M48&lt;O48,"(-"&amp;M48&amp;")","("&amp;O48&amp;")"),"")</f>
        <v/>
      </c>
      <c r="U48" s="40" t="str">
        <f>R48&amp;" "&amp;S48&amp;" "&amp;T48</f>
        <v xml:space="preserve">  </v>
      </c>
      <c r="V48" s="32" t="str">
        <f>IF(G48&lt;&gt;"",IF(G48&gt;I48,"1:0","0:1"),"")</f>
        <v/>
      </c>
      <c r="W48" s="32" t="str">
        <f>IF(J48&lt;&gt;"",IF(J48&gt;L48,IF(G48&gt;I48,"2:0","1:1"),IF(G48&gt;I48,"1:1","0:2")),"")</f>
        <v/>
      </c>
      <c r="X48" s="32" t="str">
        <f>IF(M48&lt;&gt;"",IF(W48="1:1",IF(M48&gt;O48,"2:1","1:2"),""),"")</f>
        <v/>
      </c>
      <c r="Y48" s="49"/>
      <c r="Z48" s="49"/>
      <c r="AA48" s="49"/>
    </row>
    <row r="49" spans="1:27">
      <c r="A49" s="43"/>
      <c r="F49" s="45"/>
      <c r="G49" s="46"/>
      <c r="H49" s="47"/>
      <c r="I49" s="46"/>
      <c r="J49" s="46"/>
      <c r="K49" s="47"/>
      <c r="L49" s="46"/>
      <c r="M49" s="46"/>
      <c r="N49" s="47"/>
      <c r="O49" s="46"/>
      <c r="P49" s="49"/>
      <c r="Q49" s="49"/>
      <c r="R49" s="32" t="str">
        <f>IF(G49&lt;&gt;"",IF(G49&lt;I49,"(-"&amp;G49&amp;")","("&amp;I49&amp;")"),"")</f>
        <v/>
      </c>
      <c r="S49" s="32" t="str">
        <f>IF(J49&lt;&gt;"",IF(J49&lt;L49,"(-"&amp;J49&amp;")","("&amp;L49&amp;")"),"")</f>
        <v/>
      </c>
      <c r="T49" s="32" t="str">
        <f>IF(M49&lt;&gt;"",IF(M49&lt;O49,"(-"&amp;M49&amp;")","("&amp;O49&amp;")"),"")</f>
        <v/>
      </c>
      <c r="U49" s="40" t="str">
        <f>R49&amp;" "&amp;S49&amp;" "&amp;T49</f>
        <v xml:space="preserve">  </v>
      </c>
      <c r="V49" s="32" t="str">
        <f>IF(G49&lt;&gt;"",IF(G49&gt;I49,"1:0","0:1"),"")</f>
        <v/>
      </c>
      <c r="W49" s="32" t="str">
        <f>IF(J49&lt;&gt;"",IF(J49&gt;L49,IF(G49&gt;I49,"2:0","1:1"),IF(G49&gt;I49,"1:1","0:2")),"")</f>
        <v/>
      </c>
      <c r="X49" s="32" t="str">
        <f>IF(M49&lt;&gt;"",IF(W49="1:1",IF(M49&gt;O49,"2:1","1:2"),""),"")</f>
        <v/>
      </c>
      <c r="Y49" s="49"/>
      <c r="Z49" s="49"/>
      <c r="AA49" s="49"/>
    </row>
    <row r="50" spans="1:27">
      <c r="A50" s="43"/>
      <c r="F50" s="45"/>
      <c r="G50" s="46"/>
      <c r="H50" s="47"/>
      <c r="I50" s="46"/>
      <c r="J50" s="46"/>
      <c r="K50" s="47"/>
      <c r="L50" s="46"/>
      <c r="M50" s="46"/>
      <c r="N50" s="47"/>
      <c r="O50" s="46"/>
      <c r="P50" s="49"/>
      <c r="Q50" s="49"/>
      <c r="R50" s="32" t="str">
        <f>IF(G50&lt;&gt;"",IF(G50&lt;I50,"(-"&amp;G50&amp;")","("&amp;I50&amp;")"),"")</f>
        <v/>
      </c>
      <c r="S50" s="32" t="str">
        <f>IF(J50&lt;&gt;"",IF(J50&lt;L50,"(-"&amp;J50&amp;")","("&amp;L50&amp;")"),"")</f>
        <v/>
      </c>
      <c r="T50" s="32" t="str">
        <f>IF(M50&lt;&gt;"",IF(M50&lt;O50,"(-"&amp;M50&amp;")","("&amp;O50&amp;")"),"")</f>
        <v/>
      </c>
      <c r="U50" s="40" t="str">
        <f>R50&amp;" "&amp;S50&amp;" "&amp;T50</f>
        <v xml:space="preserve">  </v>
      </c>
      <c r="V50" s="32" t="str">
        <f>IF(G50&lt;&gt;"",IF(G50&gt;I50,"1:0","0:1"),"")</f>
        <v/>
      </c>
      <c r="W50" s="32" t="str">
        <f>IF(J50&lt;&gt;"",IF(J50&gt;L50,IF(G50&gt;I50,"2:0","1:1"),IF(G50&gt;I50,"1:1","0:2")),"")</f>
        <v/>
      </c>
      <c r="X50" s="32" t="str">
        <f>IF(M50&lt;&gt;"",IF(W50="1:1",IF(M50&gt;O50,"2:1","1:2"),""),"")</f>
        <v/>
      </c>
      <c r="Y50" s="49"/>
      <c r="Z50" s="49"/>
      <c r="AA50" s="49"/>
    </row>
    <row r="51" spans="1:27">
      <c r="A51" s="43"/>
      <c r="F51" s="45"/>
      <c r="G51" s="46"/>
      <c r="H51" s="47"/>
      <c r="I51" s="46"/>
      <c r="J51" s="46"/>
      <c r="K51" s="47"/>
      <c r="L51" s="46"/>
      <c r="M51" s="46"/>
      <c r="N51" s="47"/>
      <c r="O51" s="46"/>
      <c r="P51" s="49"/>
      <c r="Q51" s="49"/>
      <c r="R51" s="32" t="str">
        <f>IF(G51&lt;&gt;"",IF(G51&lt;I51,"(-"&amp;G51&amp;")","("&amp;I51&amp;")"),"")</f>
        <v/>
      </c>
      <c r="S51" s="32" t="str">
        <f>IF(J51&lt;&gt;"",IF(J51&lt;L51,"(-"&amp;J51&amp;")","("&amp;L51&amp;")"),"")</f>
        <v/>
      </c>
      <c r="T51" s="32" t="str">
        <f>IF(M51&lt;&gt;"",IF(M51&lt;O51,"(-"&amp;M51&amp;")","("&amp;O51&amp;")"),"")</f>
        <v/>
      </c>
      <c r="U51" s="40" t="str">
        <f>R51&amp;" "&amp;S51&amp;" "&amp;T51</f>
        <v xml:space="preserve">  </v>
      </c>
      <c r="V51" s="32" t="str">
        <f>IF(G51&lt;&gt;"",IF(G51&gt;I51,"1:0","0:1"),"")</f>
        <v/>
      </c>
      <c r="W51" s="32" t="str">
        <f>IF(J51&lt;&gt;"",IF(J51&gt;L51,IF(G51&gt;I51,"2:0","1:1"),IF(G51&gt;I51,"1:1","0:2")),"")</f>
        <v/>
      </c>
      <c r="X51" s="32" t="str">
        <f>IF(M51&lt;&gt;"",IF(W51="1:1",IF(M51&gt;O51,"2:1","1:2"),""),"")</f>
        <v/>
      </c>
      <c r="Y51" s="49"/>
      <c r="Z51" s="49"/>
      <c r="AA51" s="49"/>
    </row>
    <row r="52" spans="1:27">
      <c r="A52" s="43"/>
      <c r="F52" s="45"/>
      <c r="G52" s="46"/>
      <c r="H52" s="47"/>
      <c r="I52" s="46"/>
      <c r="J52" s="46"/>
      <c r="K52" s="47"/>
      <c r="L52" s="46"/>
      <c r="M52" s="46"/>
      <c r="N52" s="47"/>
      <c r="O52" s="46"/>
      <c r="P52" s="49"/>
      <c r="Q52" s="49"/>
      <c r="R52" s="32" t="str">
        <f>IF(G52&lt;&gt;"",IF(G52&lt;I52,"(-"&amp;G52&amp;")","("&amp;I52&amp;")"),"")</f>
        <v/>
      </c>
      <c r="S52" s="32" t="str">
        <f>IF(J52&lt;&gt;"",IF(J52&lt;L52,"(-"&amp;J52&amp;")","("&amp;L52&amp;")"),"")</f>
        <v/>
      </c>
      <c r="T52" s="32" t="str">
        <f>IF(M52&lt;&gt;"",IF(M52&lt;O52,"(-"&amp;M52&amp;")","("&amp;O52&amp;")"),"")</f>
        <v/>
      </c>
      <c r="U52" s="40" t="str">
        <f>R52&amp;" "&amp;S52&amp;" "&amp;T52</f>
        <v xml:space="preserve">  </v>
      </c>
      <c r="V52" s="32" t="str">
        <f>IF(G52&lt;&gt;"",IF(G52&gt;I52,"1:0","0:1"),"")</f>
        <v/>
      </c>
      <c r="W52" s="32" t="str">
        <f>IF(J52&lt;&gt;"",IF(J52&gt;L52,IF(G52&gt;I52,"2:0","1:1"),IF(G52&gt;I52,"1:1","0:2")),"")</f>
        <v/>
      </c>
      <c r="X52" s="32" t="str">
        <f>IF(M52&lt;&gt;"",IF(W52="1:1",IF(M52&gt;O52,"2:1","1:2"),""),"")</f>
        <v/>
      </c>
      <c r="Y52" s="49"/>
      <c r="Z52" s="49"/>
      <c r="AA52" s="49"/>
    </row>
    <row r="53" spans="1:27">
      <c r="A53" s="43"/>
      <c r="F53" s="45"/>
      <c r="G53" s="46"/>
      <c r="H53" s="47"/>
      <c r="I53" s="46"/>
      <c r="J53" s="46"/>
      <c r="K53" s="47"/>
      <c r="L53" s="46"/>
      <c r="M53" s="46"/>
      <c r="N53" s="47"/>
      <c r="O53" s="46"/>
      <c r="P53" s="49"/>
      <c r="Q53" s="49"/>
      <c r="R53" s="32" t="str">
        <f>IF(G53&lt;&gt;"",IF(G53&lt;I53,"(-"&amp;G53&amp;")","("&amp;I53&amp;")"),"")</f>
        <v/>
      </c>
      <c r="S53" s="32" t="str">
        <f>IF(J53&lt;&gt;"",IF(J53&lt;L53,"(-"&amp;J53&amp;")","("&amp;L53&amp;")"),"")</f>
        <v/>
      </c>
      <c r="T53" s="32" t="str">
        <f>IF(M53&lt;&gt;"",IF(M53&lt;O53,"(-"&amp;M53&amp;")","("&amp;O53&amp;")"),"")</f>
        <v/>
      </c>
      <c r="U53" s="40" t="str">
        <f>R53&amp;" "&amp;S53&amp;" "&amp;T53</f>
        <v xml:space="preserve">  </v>
      </c>
      <c r="V53" s="32" t="str">
        <f>IF(G53&lt;&gt;"",IF(G53&gt;I53,"1:0","0:1"),"")</f>
        <v/>
      </c>
      <c r="W53" s="32" t="str">
        <f>IF(J53&lt;&gt;"",IF(J53&gt;L53,IF(G53&gt;I53,"2:0","1:1"),IF(G53&gt;I53,"1:1","0:2")),"")</f>
        <v/>
      </c>
      <c r="X53" s="32" t="str">
        <f>IF(M53&lt;&gt;"",IF(W53="1:1",IF(M53&gt;O53,"2:1","1:2"),""),"")</f>
        <v/>
      </c>
      <c r="Y53" s="49"/>
      <c r="Z53" s="49"/>
      <c r="AA53" s="49"/>
    </row>
    <row r="54" spans="1:27">
      <c r="A54" s="43"/>
      <c r="F54" s="45"/>
      <c r="G54" s="46"/>
      <c r="H54" s="47"/>
      <c r="I54" s="46"/>
      <c r="J54" s="46"/>
      <c r="K54" s="47"/>
      <c r="L54" s="46"/>
      <c r="M54" s="46"/>
      <c r="N54" s="47"/>
      <c r="O54" s="46"/>
      <c r="P54" s="49"/>
      <c r="Q54" s="49"/>
      <c r="R54" s="32" t="str">
        <f>IF(G54&lt;&gt;"",IF(G54&lt;I54,"(-"&amp;G54&amp;")","("&amp;I54&amp;")"),"")</f>
        <v/>
      </c>
      <c r="S54" s="32" t="str">
        <f>IF(J54&lt;&gt;"",IF(J54&lt;L54,"(-"&amp;J54&amp;")","("&amp;L54&amp;")"),"")</f>
        <v/>
      </c>
      <c r="T54" s="32" t="str">
        <f>IF(M54&lt;&gt;"",IF(M54&lt;O54,"(-"&amp;M54&amp;")","("&amp;O54&amp;")"),"")</f>
        <v/>
      </c>
      <c r="U54" s="40" t="str">
        <f>R54&amp;" "&amp;S54&amp;" "&amp;T54</f>
        <v xml:space="preserve">  </v>
      </c>
      <c r="V54" s="32" t="str">
        <f>IF(G54&lt;&gt;"",IF(G54&gt;I54,"1:0","0:1"),"")</f>
        <v/>
      </c>
      <c r="W54" s="32" t="str">
        <f>IF(J54&lt;&gt;"",IF(J54&gt;L54,IF(G54&gt;I54,"2:0","1:1"),IF(G54&gt;I54,"1:1","0:2")),"")</f>
        <v/>
      </c>
      <c r="X54" s="32" t="str">
        <f>IF(M54&lt;&gt;"",IF(W54="1:1",IF(M54&gt;O54,"2:1","1:2"),""),"")</f>
        <v/>
      </c>
      <c r="Y54" s="49"/>
      <c r="Z54" s="49"/>
      <c r="AA54" s="49"/>
    </row>
    <row r="55" spans="1:27">
      <c r="A55" s="43"/>
      <c r="F55" s="45"/>
      <c r="G55" s="46"/>
      <c r="H55" s="47"/>
      <c r="I55" s="46"/>
      <c r="J55" s="46"/>
      <c r="K55" s="47"/>
      <c r="L55" s="46"/>
      <c r="M55" s="46"/>
      <c r="N55" s="47"/>
      <c r="O55" s="46"/>
      <c r="P55" s="49"/>
      <c r="Q55" s="49"/>
      <c r="R55" s="32" t="str">
        <f>IF(G55&lt;&gt;"",IF(G55&lt;I55,"(-"&amp;G55&amp;")","("&amp;I55&amp;")"),"")</f>
        <v/>
      </c>
      <c r="S55" s="32" t="str">
        <f>IF(J55&lt;&gt;"",IF(J55&lt;L55,"(-"&amp;J55&amp;")","("&amp;L55&amp;")"),"")</f>
        <v/>
      </c>
      <c r="T55" s="32" t="str">
        <f>IF(M55&lt;&gt;"",IF(M55&lt;O55,"(-"&amp;M55&amp;")","("&amp;O55&amp;")"),"")</f>
        <v/>
      </c>
      <c r="U55" s="40" t="str">
        <f>R55&amp;" "&amp;S55&amp;" "&amp;T55</f>
        <v xml:space="preserve">  </v>
      </c>
      <c r="V55" s="32" t="str">
        <f>IF(G55&lt;&gt;"",IF(G55&gt;I55,"1:0","0:1"),"")</f>
        <v/>
      </c>
      <c r="W55" s="32" t="str">
        <f>IF(J55&lt;&gt;"",IF(J55&gt;L55,IF(G55&gt;I55,"2:0","1:1"),IF(G55&gt;I55,"1:1","0:2")),"")</f>
        <v/>
      </c>
      <c r="X55" s="32" t="str">
        <f>IF(M55&lt;&gt;"",IF(W55="1:1",IF(M55&gt;O55,"2:1","1:2"),""),"")</f>
        <v/>
      </c>
      <c r="Y55" s="49"/>
      <c r="Z55" s="49"/>
      <c r="AA55" s="49"/>
    </row>
    <row r="56" spans="1:27">
      <c r="A56" s="43"/>
      <c r="F56" s="45"/>
      <c r="G56" s="46"/>
      <c r="H56" s="47"/>
      <c r="I56" s="46"/>
      <c r="J56" s="46"/>
      <c r="K56" s="47"/>
      <c r="L56" s="46"/>
      <c r="M56" s="46"/>
      <c r="N56" s="47"/>
      <c r="O56" s="46"/>
      <c r="P56" s="49"/>
      <c r="Q56" s="49"/>
      <c r="R56" s="32" t="str">
        <f>IF(G56&lt;&gt;"",IF(G56&lt;I56,"(-"&amp;G56&amp;")","("&amp;I56&amp;")"),"")</f>
        <v/>
      </c>
      <c r="S56" s="32" t="str">
        <f>IF(J56&lt;&gt;"",IF(J56&lt;L56,"(-"&amp;J56&amp;")","("&amp;L56&amp;")"),"")</f>
        <v/>
      </c>
      <c r="T56" s="32" t="str">
        <f>IF(M56&lt;&gt;"",IF(M56&lt;O56,"(-"&amp;M56&amp;")","("&amp;O56&amp;")"),"")</f>
        <v/>
      </c>
      <c r="U56" s="40" t="str">
        <f>R56&amp;" "&amp;S56&amp;" "&amp;T56</f>
        <v xml:space="preserve">  </v>
      </c>
      <c r="V56" s="32" t="str">
        <f>IF(G56&lt;&gt;"",IF(G56&gt;I56,"1:0","0:1"),"")</f>
        <v/>
      </c>
      <c r="W56" s="32" t="str">
        <f>IF(J56&lt;&gt;"",IF(J56&gt;L56,IF(G56&gt;I56,"2:0","1:1"),IF(G56&gt;I56,"1:1","0:2")),"")</f>
        <v/>
      </c>
      <c r="X56" s="32" t="str">
        <f>IF(M56&lt;&gt;"",IF(W56="1:1",IF(M56&gt;O56,"2:1","1:2"),""),"")</f>
        <v/>
      </c>
      <c r="Y56" s="49"/>
      <c r="Z56" s="49"/>
      <c r="AA56" s="49"/>
    </row>
    <row r="57" spans="1:27">
      <c r="A57" s="43"/>
      <c r="F57" s="45"/>
      <c r="G57" s="46"/>
      <c r="H57" s="47"/>
      <c r="I57" s="46"/>
      <c r="J57" s="46"/>
      <c r="K57" s="47"/>
      <c r="L57" s="46"/>
      <c r="M57" s="46"/>
      <c r="N57" s="47"/>
      <c r="O57" s="46"/>
      <c r="P57" s="49"/>
      <c r="Q57" s="49"/>
      <c r="R57" s="32" t="str">
        <f>IF(G57&lt;&gt;"",IF(G57&lt;I57,"(-"&amp;G57&amp;")","("&amp;I57&amp;")"),"")</f>
        <v/>
      </c>
      <c r="S57" s="32" t="str">
        <f>IF(J57&lt;&gt;"",IF(J57&lt;L57,"(-"&amp;J57&amp;")","("&amp;L57&amp;")"),"")</f>
        <v/>
      </c>
      <c r="T57" s="32" t="str">
        <f>IF(M57&lt;&gt;"",IF(M57&lt;O57,"(-"&amp;M57&amp;")","("&amp;O57&amp;")"),"")</f>
        <v/>
      </c>
      <c r="U57" s="40" t="str">
        <f>R57&amp;" "&amp;S57&amp;" "&amp;T57</f>
        <v xml:space="preserve">  </v>
      </c>
      <c r="V57" s="32" t="str">
        <f>IF(G57&lt;&gt;"",IF(G57&gt;I57,"1:0","0:1"),"")</f>
        <v/>
      </c>
      <c r="W57" s="32" t="str">
        <f>IF(J57&lt;&gt;"",IF(J57&gt;L57,IF(G57&gt;I57,"2:0","1:1"),IF(G57&gt;I57,"1:1","0:2")),"")</f>
        <v/>
      </c>
      <c r="X57" s="32" t="str">
        <f>IF(M57&lt;&gt;"",IF(W57="1:1",IF(M57&gt;O57,"2:1","1:2"),""),"")</f>
        <v/>
      </c>
      <c r="Y57" s="49"/>
      <c r="Z57" s="49"/>
      <c r="AA57" s="49"/>
    </row>
    <row r="58" spans="1:27">
      <c r="A58" s="43"/>
      <c r="F58" s="45"/>
      <c r="G58" s="46"/>
      <c r="H58" s="47"/>
      <c r="I58" s="46"/>
      <c r="J58" s="46"/>
      <c r="K58" s="47"/>
      <c r="L58" s="46"/>
      <c r="M58" s="46"/>
      <c r="N58" s="47"/>
      <c r="O58" s="46"/>
      <c r="P58" s="49"/>
      <c r="Q58" s="49"/>
      <c r="R58" s="32" t="str">
        <f>IF(G58&lt;&gt;"",IF(G58&lt;I58,"(-"&amp;G58&amp;")","("&amp;I58&amp;")"),"")</f>
        <v/>
      </c>
      <c r="S58" s="32" t="str">
        <f>IF(J58&lt;&gt;"",IF(J58&lt;L58,"(-"&amp;J58&amp;")","("&amp;L58&amp;")"),"")</f>
        <v/>
      </c>
      <c r="T58" s="32" t="str">
        <f>IF(M58&lt;&gt;"",IF(M58&lt;O58,"(-"&amp;M58&amp;")","("&amp;O58&amp;")"),"")</f>
        <v/>
      </c>
      <c r="U58" s="40" t="str">
        <f>R58&amp;" "&amp;S58&amp;" "&amp;T58</f>
        <v xml:space="preserve">  </v>
      </c>
      <c r="V58" s="32" t="str">
        <f>IF(G58&lt;&gt;"",IF(G58&gt;I58,"1:0","0:1"),"")</f>
        <v/>
      </c>
      <c r="W58" s="32" t="str">
        <f>IF(J58&lt;&gt;"",IF(J58&gt;L58,IF(G58&gt;I58,"2:0","1:1"),IF(G58&gt;I58,"1:1","0:2")),"")</f>
        <v/>
      </c>
      <c r="X58" s="32" t="str">
        <f>IF(M58&lt;&gt;"",IF(W58="1:1",IF(M58&gt;O58,"2:1","1:2"),""),"")</f>
        <v/>
      </c>
      <c r="Y58" s="49"/>
      <c r="Z58" s="49"/>
      <c r="AA58" s="49"/>
    </row>
    <row r="59" spans="1:27">
      <c r="A59" s="43"/>
      <c r="F59" s="45"/>
      <c r="G59" s="46"/>
      <c r="H59" s="47"/>
      <c r="I59" s="46"/>
      <c r="J59" s="46"/>
      <c r="K59" s="47"/>
      <c r="L59" s="46"/>
      <c r="M59" s="46"/>
      <c r="N59" s="47"/>
      <c r="O59" s="46"/>
      <c r="P59" s="49"/>
      <c r="Q59" s="49"/>
      <c r="R59" s="32" t="str">
        <f>IF(G59&lt;&gt;"",IF(G59&lt;I59,"(-"&amp;G59&amp;")","("&amp;I59&amp;")"),"")</f>
        <v/>
      </c>
      <c r="S59" s="32" t="str">
        <f>IF(J59&lt;&gt;"",IF(J59&lt;L59,"(-"&amp;J59&amp;")","("&amp;L59&amp;")"),"")</f>
        <v/>
      </c>
      <c r="T59" s="32" t="str">
        <f>IF(M59&lt;&gt;"",IF(M59&lt;O59,"(-"&amp;M59&amp;")","("&amp;O59&amp;")"),"")</f>
        <v/>
      </c>
      <c r="U59" s="40" t="str">
        <f>R59&amp;" "&amp;S59&amp;" "&amp;T59</f>
        <v xml:space="preserve">  </v>
      </c>
      <c r="V59" s="32" t="str">
        <f>IF(G59&lt;&gt;"",IF(G59&gt;I59,"1:0","0:1"),"")</f>
        <v/>
      </c>
      <c r="W59" s="32" t="str">
        <f>IF(J59&lt;&gt;"",IF(J59&gt;L59,IF(G59&gt;I59,"2:0","1:1"),IF(G59&gt;I59,"1:1","0:2")),"")</f>
        <v/>
      </c>
      <c r="X59" s="32" t="str">
        <f>IF(M59&lt;&gt;"",IF(W59="1:1",IF(M59&gt;O59,"2:1","1:2"),""),"")</f>
        <v/>
      </c>
      <c r="Y59" s="49"/>
      <c r="Z59" s="49"/>
      <c r="AA59" s="49"/>
    </row>
    <row r="60" spans="1:27">
      <c r="A60" s="43"/>
      <c r="F60" s="45"/>
      <c r="G60" s="46"/>
      <c r="H60" s="47"/>
      <c r="I60" s="46"/>
      <c r="J60" s="46"/>
      <c r="K60" s="47"/>
      <c r="L60" s="46"/>
      <c r="M60" s="46"/>
      <c r="N60" s="47"/>
      <c r="O60" s="46"/>
      <c r="P60" s="49"/>
      <c r="Q60" s="49"/>
      <c r="R60" s="32" t="str">
        <f>IF(G60&lt;&gt;"",IF(G60&lt;I60,"(-"&amp;G60&amp;")","("&amp;I60&amp;")"),"")</f>
        <v/>
      </c>
      <c r="S60" s="32" t="str">
        <f>IF(J60&lt;&gt;"",IF(J60&lt;L60,"(-"&amp;J60&amp;")","("&amp;L60&amp;")"),"")</f>
        <v/>
      </c>
      <c r="T60" s="32" t="str">
        <f>IF(M60&lt;&gt;"",IF(M60&lt;O60,"(-"&amp;M60&amp;")","("&amp;O60&amp;")"),"")</f>
        <v/>
      </c>
      <c r="U60" s="40" t="str">
        <f>R60&amp;" "&amp;S60&amp;" "&amp;T60</f>
        <v xml:space="preserve">  </v>
      </c>
      <c r="V60" s="32" t="str">
        <f>IF(G60&lt;&gt;"",IF(G60&gt;I60,"1:0","0:1"),"")</f>
        <v/>
      </c>
      <c r="W60" s="32" t="str">
        <f>IF(J60&lt;&gt;"",IF(J60&gt;L60,IF(G60&gt;I60,"2:0","1:1"),IF(G60&gt;I60,"1:1","0:2")),"")</f>
        <v/>
      </c>
      <c r="X60" s="32" t="str">
        <f>IF(M60&lt;&gt;"",IF(W60="1:1",IF(M60&gt;O60,"2:1","1:2"),""),"")</f>
        <v/>
      </c>
      <c r="Y60" s="49"/>
      <c r="Z60" s="49"/>
      <c r="AA60" s="49"/>
    </row>
    <row r="61" spans="1:27">
      <c r="A61" s="43"/>
      <c r="F61" s="45"/>
      <c r="G61" s="46"/>
      <c r="H61" s="47"/>
      <c r="I61" s="46"/>
      <c r="J61" s="46"/>
      <c r="K61" s="47"/>
      <c r="L61" s="46"/>
      <c r="M61" s="46"/>
      <c r="N61" s="47"/>
      <c r="O61" s="46"/>
      <c r="P61" s="49"/>
      <c r="Q61" s="49"/>
      <c r="R61" s="32" t="str">
        <f>IF(G61&lt;&gt;"",IF(G61&lt;I61,"(-"&amp;G61&amp;")","("&amp;I61&amp;")"),"")</f>
        <v/>
      </c>
      <c r="S61" s="32" t="str">
        <f>IF(J61&lt;&gt;"",IF(J61&lt;L61,"(-"&amp;J61&amp;")","("&amp;L61&amp;")"),"")</f>
        <v/>
      </c>
      <c r="T61" s="32" t="str">
        <f>IF(M61&lt;&gt;"",IF(M61&lt;O61,"(-"&amp;M61&amp;")","("&amp;O61&amp;")"),"")</f>
        <v/>
      </c>
      <c r="U61" s="40" t="str">
        <f>R61&amp;" "&amp;S61&amp;" "&amp;T61</f>
        <v xml:space="preserve">  </v>
      </c>
      <c r="V61" s="32" t="str">
        <f>IF(G61&lt;&gt;"",IF(G61&gt;I61,"1:0","0:1"),"")</f>
        <v/>
      </c>
      <c r="W61" s="32" t="str">
        <f>IF(J61&lt;&gt;"",IF(J61&gt;L61,IF(G61&gt;I61,"2:0","1:1"),IF(G61&gt;I61,"1:1","0:2")),"")</f>
        <v/>
      </c>
      <c r="X61" s="32" t="str">
        <f>IF(M61&lt;&gt;"",IF(W61="1:1",IF(M61&gt;O61,"2:1","1:2"),""),"")</f>
        <v/>
      </c>
      <c r="Y61" s="49"/>
      <c r="Z61" s="49"/>
      <c r="AA61" s="49"/>
    </row>
    <row r="62" spans="1:27">
      <c r="A62" s="43"/>
      <c r="F62" s="45"/>
      <c r="G62" s="46"/>
      <c r="H62" s="47"/>
      <c r="I62" s="46"/>
      <c r="J62" s="46"/>
      <c r="K62" s="47"/>
      <c r="L62" s="46"/>
      <c r="M62" s="46"/>
      <c r="N62" s="47"/>
      <c r="O62" s="46"/>
      <c r="P62" s="49"/>
      <c r="Q62" s="49"/>
      <c r="R62" s="32" t="str">
        <f>IF(G62&lt;&gt;"",IF(G62&lt;I62,"(-"&amp;G62&amp;")","("&amp;I62&amp;")"),"")</f>
        <v/>
      </c>
      <c r="S62" s="32" t="str">
        <f>IF(J62&lt;&gt;"",IF(J62&lt;L62,"(-"&amp;J62&amp;")","("&amp;L62&amp;")"),"")</f>
        <v/>
      </c>
      <c r="T62" s="32" t="str">
        <f>IF(M62&lt;&gt;"",IF(M62&lt;O62,"(-"&amp;M62&amp;")","("&amp;O62&amp;")"),"")</f>
        <v/>
      </c>
      <c r="U62" s="40" t="str">
        <f>R62&amp;" "&amp;S62&amp;" "&amp;T62</f>
        <v xml:space="preserve">  </v>
      </c>
      <c r="V62" s="32" t="str">
        <f>IF(G62&lt;&gt;"",IF(G62&gt;I62,"1:0","0:1"),"")</f>
        <v/>
      </c>
      <c r="W62" s="32" t="str">
        <f>IF(J62&lt;&gt;"",IF(J62&gt;L62,IF(G62&gt;I62,"2:0","1:1"),IF(G62&gt;I62,"1:1","0:2")),"")</f>
        <v/>
      </c>
      <c r="X62" s="32" t="str">
        <f>IF(M62&lt;&gt;"",IF(W62="1:1",IF(M62&gt;O62,"2:1","1:2"),""),"")</f>
        <v/>
      </c>
      <c r="Y62" s="49"/>
      <c r="Z62" s="49"/>
      <c r="AA62" s="49"/>
    </row>
    <row r="63" spans="1:27">
      <c r="A63" s="43"/>
      <c r="F63" s="45"/>
      <c r="G63" s="46"/>
      <c r="H63" s="47"/>
      <c r="I63" s="46"/>
      <c r="J63" s="46"/>
      <c r="K63" s="47"/>
      <c r="L63" s="46"/>
      <c r="M63" s="46"/>
      <c r="N63" s="47"/>
      <c r="O63" s="46"/>
      <c r="P63" s="49"/>
      <c r="Q63" s="49"/>
      <c r="R63" s="32" t="str">
        <f>IF(G63&lt;&gt;"",IF(G63&lt;I63,"(-"&amp;G63&amp;")","("&amp;I63&amp;")"),"")</f>
        <v/>
      </c>
      <c r="S63" s="32" t="str">
        <f>IF(J63&lt;&gt;"",IF(J63&lt;L63,"(-"&amp;J63&amp;")","("&amp;L63&amp;")"),"")</f>
        <v/>
      </c>
      <c r="T63" s="32" t="str">
        <f>IF(M63&lt;&gt;"",IF(M63&lt;O63,"(-"&amp;M63&amp;")","("&amp;O63&amp;")"),"")</f>
        <v/>
      </c>
      <c r="U63" s="40" t="str">
        <f>R63&amp;" "&amp;S63&amp;" "&amp;T63</f>
        <v xml:space="preserve">  </v>
      </c>
      <c r="V63" s="32" t="str">
        <f>IF(G63&lt;&gt;"",IF(G63&gt;I63,"1:0","0:1"),"")</f>
        <v/>
      </c>
      <c r="W63" s="32" t="str">
        <f>IF(J63&lt;&gt;"",IF(J63&gt;L63,IF(G63&gt;I63,"2:0","1:1"),IF(G63&gt;I63,"1:1","0:2")),"")</f>
        <v/>
      </c>
      <c r="X63" s="32" t="str">
        <f>IF(M63&lt;&gt;"",IF(W63="1:1",IF(M63&gt;O63,"2:1","1:2"),""),"")</f>
        <v/>
      </c>
      <c r="Y63" s="49"/>
      <c r="Z63" s="49"/>
      <c r="AA63" s="49"/>
    </row>
    <row r="64" spans="1:27"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spans="16:27"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</row>
    <row r="66" spans="16:27"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spans="16:27"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spans="16:27"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 spans="16:27"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</row>
    <row r="70" spans="16:27"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 spans="16:27"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 spans="16:27"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 spans="16:27"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 spans="16:27"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 spans="16:27"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</sheetData>
  <mergeCells count="3">
    <mergeCell ref="G1:I1"/>
    <mergeCell ref="J1:L1"/>
    <mergeCell ref="M1:O1"/>
  </mergeCells>
  <conditionalFormatting sqref="C2 C6">
    <cfRule type="expression" priority="18" stopIfTrue="1">
      <formula>$F$2=""</formula>
    </cfRule>
    <cfRule type="expression" dxfId="59" priority="21">
      <formula>$R$2="1"</formula>
    </cfRule>
    <cfRule type="expression" dxfId="58" priority="22">
      <formula>$R$2="2"</formula>
    </cfRule>
  </conditionalFormatting>
  <conditionalFormatting sqref="E2">
    <cfRule type="expression" priority="17" stopIfTrue="1">
      <formula>$F$2=""</formula>
    </cfRule>
    <cfRule type="expression" dxfId="57" priority="19">
      <formula>$R$2="1"</formula>
    </cfRule>
    <cfRule type="expression" dxfId="56" priority="20">
      <formula>$R$2="2"</formula>
    </cfRule>
  </conditionalFormatting>
  <conditionalFormatting sqref="G2:G23">
    <cfRule type="cellIs" dxfId="55" priority="13" operator="equal">
      <formula>""</formula>
    </cfRule>
    <cfRule type="cellIs" dxfId="54" priority="14" operator="equal">
      <formula>""""""</formula>
    </cfRule>
    <cfRule type="containsText" dxfId="53" priority="15" operator="containsText" text="&quot;&quot;">
      <formula>NOT(ISERROR(SEARCH("""""",G2)))</formula>
    </cfRule>
    <cfRule type="cellIs" dxfId="52" priority="16" operator="equal">
      <formula>$E$2&lt;&gt;0</formula>
    </cfRule>
  </conditionalFormatting>
  <conditionalFormatting sqref="I2:J23">
    <cfRule type="cellIs" dxfId="51" priority="9" operator="equal">
      <formula>""</formula>
    </cfRule>
    <cfRule type="cellIs" dxfId="50" priority="10" operator="equal">
      <formula>""""""</formula>
    </cfRule>
    <cfRule type="containsText" dxfId="49" priority="11" operator="containsText" text="&quot;&quot;">
      <formula>NOT(ISERROR(SEARCH("""""",I2)))</formula>
    </cfRule>
    <cfRule type="cellIs" dxfId="48" priority="12" operator="equal">
      <formula>$E$2&lt;&gt;0</formula>
    </cfRule>
  </conditionalFormatting>
  <conditionalFormatting sqref="L2:M23">
    <cfRule type="cellIs" dxfId="47" priority="5" operator="equal">
      <formula>""</formula>
    </cfRule>
    <cfRule type="cellIs" dxfId="46" priority="6" operator="equal">
      <formula>""""""</formula>
    </cfRule>
    <cfRule type="containsText" dxfId="45" priority="7" operator="containsText" text="&quot;&quot;">
      <formula>NOT(ISERROR(SEARCH("""""",L2)))</formula>
    </cfRule>
    <cfRule type="cellIs" dxfId="44" priority="8" operator="equal">
      <formula>$E$2&lt;&gt;0</formula>
    </cfRule>
  </conditionalFormatting>
  <conditionalFormatting sqref="O2:O23">
    <cfRule type="cellIs" dxfId="43" priority="1" operator="equal">
      <formula>""</formula>
    </cfRule>
    <cfRule type="cellIs" dxfId="42" priority="2" operator="equal">
      <formula>""""""</formula>
    </cfRule>
    <cfRule type="containsText" dxfId="41" priority="3" operator="containsText" text="&quot;&quot;">
      <formula>NOT(ISERROR(SEARCH("""""",O2)))</formula>
    </cfRule>
    <cfRule type="cellIs" dxfId="40" priority="4" operator="equal">
      <formula>$E$2&lt;&gt;0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108"/>
  <sheetViews>
    <sheetView workbookViewId="0">
      <selection activeCell="D25" sqref="D25"/>
    </sheetView>
  </sheetViews>
  <sheetFormatPr defaultRowHeight="15.75"/>
  <cols>
    <col min="1" max="1" width="5.28515625" style="59" customWidth="1"/>
    <col min="2" max="11" width="21.28515625" style="59" customWidth="1"/>
    <col min="12" max="12" width="5.28515625" style="59" customWidth="1"/>
    <col min="13" max="256" width="9.140625" style="59"/>
    <col min="257" max="257" width="5.28515625" style="59" customWidth="1"/>
    <col min="258" max="267" width="21.28515625" style="59" customWidth="1"/>
    <col min="268" max="268" width="5.28515625" style="59" customWidth="1"/>
    <col min="269" max="512" width="9.140625" style="59"/>
    <col min="513" max="513" width="5.28515625" style="59" customWidth="1"/>
    <col min="514" max="523" width="21.28515625" style="59" customWidth="1"/>
    <col min="524" max="524" width="5.28515625" style="59" customWidth="1"/>
    <col min="525" max="768" width="9.140625" style="59"/>
    <col min="769" max="769" width="5.28515625" style="59" customWidth="1"/>
    <col min="770" max="779" width="21.28515625" style="59" customWidth="1"/>
    <col min="780" max="780" width="5.28515625" style="59" customWidth="1"/>
    <col min="781" max="1024" width="9.140625" style="59"/>
    <col min="1025" max="1025" width="5.28515625" style="59" customWidth="1"/>
    <col min="1026" max="1035" width="21.28515625" style="59" customWidth="1"/>
    <col min="1036" max="1036" width="5.28515625" style="59" customWidth="1"/>
    <col min="1037" max="1280" width="9.140625" style="59"/>
    <col min="1281" max="1281" width="5.28515625" style="59" customWidth="1"/>
    <col min="1282" max="1291" width="21.28515625" style="59" customWidth="1"/>
    <col min="1292" max="1292" width="5.28515625" style="59" customWidth="1"/>
    <col min="1293" max="1536" width="9.140625" style="59"/>
    <col min="1537" max="1537" width="5.28515625" style="59" customWidth="1"/>
    <col min="1538" max="1547" width="21.28515625" style="59" customWidth="1"/>
    <col min="1548" max="1548" width="5.28515625" style="59" customWidth="1"/>
    <col min="1549" max="1792" width="9.140625" style="59"/>
    <col min="1793" max="1793" width="5.28515625" style="59" customWidth="1"/>
    <col min="1794" max="1803" width="21.28515625" style="59" customWidth="1"/>
    <col min="1804" max="1804" width="5.28515625" style="59" customWidth="1"/>
    <col min="1805" max="2048" width="9.140625" style="59"/>
    <col min="2049" max="2049" width="5.28515625" style="59" customWidth="1"/>
    <col min="2050" max="2059" width="21.28515625" style="59" customWidth="1"/>
    <col min="2060" max="2060" width="5.28515625" style="59" customWidth="1"/>
    <col min="2061" max="2304" width="9.140625" style="59"/>
    <col min="2305" max="2305" width="5.28515625" style="59" customWidth="1"/>
    <col min="2306" max="2315" width="21.28515625" style="59" customWidth="1"/>
    <col min="2316" max="2316" width="5.28515625" style="59" customWidth="1"/>
    <col min="2317" max="2560" width="9.140625" style="59"/>
    <col min="2561" max="2561" width="5.28515625" style="59" customWidth="1"/>
    <col min="2562" max="2571" width="21.28515625" style="59" customWidth="1"/>
    <col min="2572" max="2572" width="5.28515625" style="59" customWidth="1"/>
    <col min="2573" max="2816" width="9.140625" style="59"/>
    <col min="2817" max="2817" width="5.28515625" style="59" customWidth="1"/>
    <col min="2818" max="2827" width="21.28515625" style="59" customWidth="1"/>
    <col min="2828" max="2828" width="5.28515625" style="59" customWidth="1"/>
    <col min="2829" max="3072" width="9.140625" style="59"/>
    <col min="3073" max="3073" width="5.28515625" style="59" customWidth="1"/>
    <col min="3074" max="3083" width="21.28515625" style="59" customWidth="1"/>
    <col min="3084" max="3084" width="5.28515625" style="59" customWidth="1"/>
    <col min="3085" max="3328" width="9.140625" style="59"/>
    <col min="3329" max="3329" width="5.28515625" style="59" customWidth="1"/>
    <col min="3330" max="3339" width="21.28515625" style="59" customWidth="1"/>
    <col min="3340" max="3340" width="5.28515625" style="59" customWidth="1"/>
    <col min="3341" max="3584" width="9.140625" style="59"/>
    <col min="3585" max="3585" width="5.28515625" style="59" customWidth="1"/>
    <col min="3586" max="3595" width="21.28515625" style="59" customWidth="1"/>
    <col min="3596" max="3596" width="5.28515625" style="59" customWidth="1"/>
    <col min="3597" max="3840" width="9.140625" style="59"/>
    <col min="3841" max="3841" width="5.28515625" style="59" customWidth="1"/>
    <col min="3842" max="3851" width="21.28515625" style="59" customWidth="1"/>
    <col min="3852" max="3852" width="5.28515625" style="59" customWidth="1"/>
    <col min="3853" max="4096" width="9.140625" style="59"/>
    <col min="4097" max="4097" width="5.28515625" style="59" customWidth="1"/>
    <col min="4098" max="4107" width="21.28515625" style="59" customWidth="1"/>
    <col min="4108" max="4108" width="5.28515625" style="59" customWidth="1"/>
    <col min="4109" max="4352" width="9.140625" style="59"/>
    <col min="4353" max="4353" width="5.28515625" style="59" customWidth="1"/>
    <col min="4354" max="4363" width="21.28515625" style="59" customWidth="1"/>
    <col min="4364" max="4364" width="5.28515625" style="59" customWidth="1"/>
    <col min="4365" max="4608" width="9.140625" style="59"/>
    <col min="4609" max="4609" width="5.28515625" style="59" customWidth="1"/>
    <col min="4610" max="4619" width="21.28515625" style="59" customWidth="1"/>
    <col min="4620" max="4620" width="5.28515625" style="59" customWidth="1"/>
    <col min="4621" max="4864" width="9.140625" style="59"/>
    <col min="4865" max="4865" width="5.28515625" style="59" customWidth="1"/>
    <col min="4866" max="4875" width="21.28515625" style="59" customWidth="1"/>
    <col min="4876" max="4876" width="5.28515625" style="59" customWidth="1"/>
    <col min="4877" max="5120" width="9.140625" style="59"/>
    <col min="5121" max="5121" width="5.28515625" style="59" customWidth="1"/>
    <col min="5122" max="5131" width="21.28515625" style="59" customWidth="1"/>
    <col min="5132" max="5132" width="5.28515625" style="59" customWidth="1"/>
    <col min="5133" max="5376" width="9.140625" style="59"/>
    <col min="5377" max="5377" width="5.28515625" style="59" customWidth="1"/>
    <col min="5378" max="5387" width="21.28515625" style="59" customWidth="1"/>
    <col min="5388" max="5388" width="5.28515625" style="59" customWidth="1"/>
    <col min="5389" max="5632" width="9.140625" style="59"/>
    <col min="5633" max="5633" width="5.28515625" style="59" customWidth="1"/>
    <col min="5634" max="5643" width="21.28515625" style="59" customWidth="1"/>
    <col min="5644" max="5644" width="5.28515625" style="59" customWidth="1"/>
    <col min="5645" max="5888" width="9.140625" style="59"/>
    <col min="5889" max="5889" width="5.28515625" style="59" customWidth="1"/>
    <col min="5890" max="5899" width="21.28515625" style="59" customWidth="1"/>
    <col min="5900" max="5900" width="5.28515625" style="59" customWidth="1"/>
    <col min="5901" max="6144" width="9.140625" style="59"/>
    <col min="6145" max="6145" width="5.28515625" style="59" customWidth="1"/>
    <col min="6146" max="6155" width="21.28515625" style="59" customWidth="1"/>
    <col min="6156" max="6156" width="5.28515625" style="59" customWidth="1"/>
    <col min="6157" max="6400" width="9.140625" style="59"/>
    <col min="6401" max="6401" width="5.28515625" style="59" customWidth="1"/>
    <col min="6402" max="6411" width="21.28515625" style="59" customWidth="1"/>
    <col min="6412" max="6412" width="5.28515625" style="59" customWidth="1"/>
    <col min="6413" max="6656" width="9.140625" style="59"/>
    <col min="6657" max="6657" width="5.28515625" style="59" customWidth="1"/>
    <col min="6658" max="6667" width="21.28515625" style="59" customWidth="1"/>
    <col min="6668" max="6668" width="5.28515625" style="59" customWidth="1"/>
    <col min="6669" max="6912" width="9.140625" style="59"/>
    <col min="6913" max="6913" width="5.28515625" style="59" customWidth="1"/>
    <col min="6914" max="6923" width="21.28515625" style="59" customWidth="1"/>
    <col min="6924" max="6924" width="5.28515625" style="59" customWidth="1"/>
    <col min="6925" max="7168" width="9.140625" style="59"/>
    <col min="7169" max="7169" width="5.28515625" style="59" customWidth="1"/>
    <col min="7170" max="7179" width="21.28515625" style="59" customWidth="1"/>
    <col min="7180" max="7180" width="5.28515625" style="59" customWidth="1"/>
    <col min="7181" max="7424" width="9.140625" style="59"/>
    <col min="7425" max="7425" width="5.28515625" style="59" customWidth="1"/>
    <col min="7426" max="7435" width="21.28515625" style="59" customWidth="1"/>
    <col min="7436" max="7436" width="5.28515625" style="59" customWidth="1"/>
    <col min="7437" max="7680" width="9.140625" style="59"/>
    <col min="7681" max="7681" width="5.28515625" style="59" customWidth="1"/>
    <col min="7682" max="7691" width="21.28515625" style="59" customWidth="1"/>
    <col min="7692" max="7692" width="5.28515625" style="59" customWidth="1"/>
    <col min="7693" max="7936" width="9.140625" style="59"/>
    <col min="7937" max="7937" width="5.28515625" style="59" customWidth="1"/>
    <col min="7938" max="7947" width="21.28515625" style="59" customWidth="1"/>
    <col min="7948" max="7948" width="5.28515625" style="59" customWidth="1"/>
    <col min="7949" max="8192" width="9.140625" style="59"/>
    <col min="8193" max="8193" width="5.28515625" style="59" customWidth="1"/>
    <col min="8194" max="8203" width="21.28515625" style="59" customWidth="1"/>
    <col min="8204" max="8204" width="5.28515625" style="59" customWidth="1"/>
    <col min="8205" max="8448" width="9.140625" style="59"/>
    <col min="8449" max="8449" width="5.28515625" style="59" customWidth="1"/>
    <col min="8450" max="8459" width="21.28515625" style="59" customWidth="1"/>
    <col min="8460" max="8460" width="5.28515625" style="59" customWidth="1"/>
    <col min="8461" max="8704" width="9.140625" style="59"/>
    <col min="8705" max="8705" width="5.28515625" style="59" customWidth="1"/>
    <col min="8706" max="8715" width="21.28515625" style="59" customWidth="1"/>
    <col min="8716" max="8716" width="5.28515625" style="59" customWidth="1"/>
    <col min="8717" max="8960" width="9.140625" style="59"/>
    <col min="8961" max="8961" width="5.28515625" style="59" customWidth="1"/>
    <col min="8962" max="8971" width="21.28515625" style="59" customWidth="1"/>
    <col min="8972" max="8972" width="5.28515625" style="59" customWidth="1"/>
    <col min="8973" max="9216" width="9.140625" style="59"/>
    <col min="9217" max="9217" width="5.28515625" style="59" customWidth="1"/>
    <col min="9218" max="9227" width="21.28515625" style="59" customWidth="1"/>
    <col min="9228" max="9228" width="5.28515625" style="59" customWidth="1"/>
    <col min="9229" max="9472" width="9.140625" style="59"/>
    <col min="9473" max="9473" width="5.28515625" style="59" customWidth="1"/>
    <col min="9474" max="9483" width="21.28515625" style="59" customWidth="1"/>
    <col min="9484" max="9484" width="5.28515625" style="59" customWidth="1"/>
    <col min="9485" max="9728" width="9.140625" style="59"/>
    <col min="9729" max="9729" width="5.28515625" style="59" customWidth="1"/>
    <col min="9730" max="9739" width="21.28515625" style="59" customWidth="1"/>
    <col min="9740" max="9740" width="5.28515625" style="59" customWidth="1"/>
    <col min="9741" max="9984" width="9.140625" style="59"/>
    <col min="9985" max="9985" width="5.28515625" style="59" customWidth="1"/>
    <col min="9986" max="9995" width="21.28515625" style="59" customWidth="1"/>
    <col min="9996" max="9996" width="5.28515625" style="59" customWidth="1"/>
    <col min="9997" max="10240" width="9.140625" style="59"/>
    <col min="10241" max="10241" width="5.28515625" style="59" customWidth="1"/>
    <col min="10242" max="10251" width="21.28515625" style="59" customWidth="1"/>
    <col min="10252" max="10252" width="5.28515625" style="59" customWidth="1"/>
    <col min="10253" max="10496" width="9.140625" style="59"/>
    <col min="10497" max="10497" width="5.28515625" style="59" customWidth="1"/>
    <col min="10498" max="10507" width="21.28515625" style="59" customWidth="1"/>
    <col min="10508" max="10508" width="5.28515625" style="59" customWidth="1"/>
    <col min="10509" max="10752" width="9.140625" style="59"/>
    <col min="10753" max="10753" width="5.28515625" style="59" customWidth="1"/>
    <col min="10754" max="10763" width="21.28515625" style="59" customWidth="1"/>
    <col min="10764" max="10764" width="5.28515625" style="59" customWidth="1"/>
    <col min="10765" max="11008" width="9.140625" style="59"/>
    <col min="11009" max="11009" width="5.28515625" style="59" customWidth="1"/>
    <col min="11010" max="11019" width="21.28515625" style="59" customWidth="1"/>
    <col min="11020" max="11020" width="5.28515625" style="59" customWidth="1"/>
    <col min="11021" max="11264" width="9.140625" style="59"/>
    <col min="11265" max="11265" width="5.28515625" style="59" customWidth="1"/>
    <col min="11266" max="11275" width="21.28515625" style="59" customWidth="1"/>
    <col min="11276" max="11276" width="5.28515625" style="59" customWidth="1"/>
    <col min="11277" max="11520" width="9.140625" style="59"/>
    <col min="11521" max="11521" width="5.28515625" style="59" customWidth="1"/>
    <col min="11522" max="11531" width="21.28515625" style="59" customWidth="1"/>
    <col min="11532" max="11532" width="5.28515625" style="59" customWidth="1"/>
    <col min="11533" max="11776" width="9.140625" style="59"/>
    <col min="11777" max="11777" width="5.28515625" style="59" customWidth="1"/>
    <col min="11778" max="11787" width="21.28515625" style="59" customWidth="1"/>
    <col min="11788" max="11788" width="5.28515625" style="59" customWidth="1"/>
    <col min="11789" max="12032" width="9.140625" style="59"/>
    <col min="12033" max="12033" width="5.28515625" style="59" customWidth="1"/>
    <col min="12034" max="12043" width="21.28515625" style="59" customWidth="1"/>
    <col min="12044" max="12044" width="5.28515625" style="59" customWidth="1"/>
    <col min="12045" max="12288" width="9.140625" style="59"/>
    <col min="12289" max="12289" width="5.28515625" style="59" customWidth="1"/>
    <col min="12290" max="12299" width="21.28515625" style="59" customWidth="1"/>
    <col min="12300" max="12300" width="5.28515625" style="59" customWidth="1"/>
    <col min="12301" max="12544" width="9.140625" style="59"/>
    <col min="12545" max="12545" width="5.28515625" style="59" customWidth="1"/>
    <col min="12546" max="12555" width="21.28515625" style="59" customWidth="1"/>
    <col min="12556" max="12556" width="5.28515625" style="59" customWidth="1"/>
    <col min="12557" max="12800" width="9.140625" style="59"/>
    <col min="12801" max="12801" width="5.28515625" style="59" customWidth="1"/>
    <col min="12802" max="12811" width="21.28515625" style="59" customWidth="1"/>
    <col min="12812" max="12812" width="5.28515625" style="59" customWidth="1"/>
    <col min="12813" max="13056" width="9.140625" style="59"/>
    <col min="13057" max="13057" width="5.28515625" style="59" customWidth="1"/>
    <col min="13058" max="13067" width="21.28515625" style="59" customWidth="1"/>
    <col min="13068" max="13068" width="5.28515625" style="59" customWidth="1"/>
    <col min="13069" max="13312" width="9.140625" style="59"/>
    <col min="13313" max="13313" width="5.28515625" style="59" customWidth="1"/>
    <col min="13314" max="13323" width="21.28515625" style="59" customWidth="1"/>
    <col min="13324" max="13324" width="5.28515625" style="59" customWidth="1"/>
    <col min="13325" max="13568" width="9.140625" style="59"/>
    <col min="13569" max="13569" width="5.28515625" style="59" customWidth="1"/>
    <col min="13570" max="13579" width="21.28515625" style="59" customWidth="1"/>
    <col min="13580" max="13580" width="5.28515625" style="59" customWidth="1"/>
    <col min="13581" max="13824" width="9.140625" style="59"/>
    <col min="13825" max="13825" width="5.28515625" style="59" customWidth="1"/>
    <col min="13826" max="13835" width="21.28515625" style="59" customWidth="1"/>
    <col min="13836" max="13836" width="5.28515625" style="59" customWidth="1"/>
    <col min="13837" max="14080" width="9.140625" style="59"/>
    <col min="14081" max="14081" width="5.28515625" style="59" customWidth="1"/>
    <col min="14082" max="14091" width="21.28515625" style="59" customWidth="1"/>
    <col min="14092" max="14092" width="5.28515625" style="59" customWidth="1"/>
    <col min="14093" max="14336" width="9.140625" style="59"/>
    <col min="14337" max="14337" width="5.28515625" style="59" customWidth="1"/>
    <col min="14338" max="14347" width="21.28515625" style="59" customWidth="1"/>
    <col min="14348" max="14348" width="5.28515625" style="59" customWidth="1"/>
    <col min="14349" max="14592" width="9.140625" style="59"/>
    <col min="14593" max="14593" width="5.28515625" style="59" customWidth="1"/>
    <col min="14594" max="14603" width="21.28515625" style="59" customWidth="1"/>
    <col min="14604" max="14604" width="5.28515625" style="59" customWidth="1"/>
    <col min="14605" max="14848" width="9.140625" style="59"/>
    <col min="14849" max="14849" width="5.28515625" style="59" customWidth="1"/>
    <col min="14850" max="14859" width="21.28515625" style="59" customWidth="1"/>
    <col min="14860" max="14860" width="5.28515625" style="59" customWidth="1"/>
    <col min="14861" max="15104" width="9.140625" style="59"/>
    <col min="15105" max="15105" width="5.28515625" style="59" customWidth="1"/>
    <col min="15106" max="15115" width="21.28515625" style="59" customWidth="1"/>
    <col min="15116" max="15116" width="5.28515625" style="59" customWidth="1"/>
    <col min="15117" max="15360" width="9.140625" style="59"/>
    <col min="15361" max="15361" width="5.28515625" style="59" customWidth="1"/>
    <col min="15362" max="15371" width="21.28515625" style="59" customWidth="1"/>
    <col min="15372" max="15372" width="5.28515625" style="59" customWidth="1"/>
    <col min="15373" max="15616" width="9.140625" style="59"/>
    <col min="15617" max="15617" width="5.28515625" style="59" customWidth="1"/>
    <col min="15618" max="15627" width="21.28515625" style="59" customWidth="1"/>
    <col min="15628" max="15628" width="5.28515625" style="59" customWidth="1"/>
    <col min="15629" max="15872" width="9.140625" style="59"/>
    <col min="15873" max="15873" width="5.28515625" style="59" customWidth="1"/>
    <col min="15874" max="15883" width="21.28515625" style="59" customWidth="1"/>
    <col min="15884" max="15884" width="5.28515625" style="59" customWidth="1"/>
    <col min="15885" max="16128" width="9.140625" style="59"/>
    <col min="16129" max="16129" width="5.28515625" style="59" customWidth="1"/>
    <col min="16130" max="16139" width="21.28515625" style="59" customWidth="1"/>
    <col min="16140" max="16140" width="5.28515625" style="59" customWidth="1"/>
    <col min="16141" max="16384" width="9.140625" style="59"/>
  </cols>
  <sheetData>
    <row r="1" spans="1:13" ht="32.1" customHeight="1">
      <c r="A1" s="57" t="s">
        <v>110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3" ht="32.1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3" ht="15.95" customHeight="1">
      <c r="A3" s="60"/>
      <c r="B3" s="60"/>
      <c r="C3" s="60"/>
      <c r="D3" s="60"/>
      <c r="E3" s="60"/>
      <c r="F3" s="61" t="s">
        <v>169</v>
      </c>
      <c r="G3" s="61"/>
      <c r="H3" s="60"/>
      <c r="I3" s="60"/>
      <c r="J3" s="60"/>
      <c r="K3" s="60"/>
      <c r="L3" s="60"/>
    </row>
    <row r="4" spans="1:13" ht="9.9499999999999993" customHeight="1">
      <c r="A4" s="60"/>
      <c r="B4" s="60"/>
      <c r="C4" s="60"/>
      <c r="D4" s="60"/>
      <c r="E4" s="60"/>
      <c r="F4" s="61"/>
      <c r="G4" s="61"/>
      <c r="H4" s="60"/>
      <c r="I4" s="60"/>
      <c r="J4" s="60"/>
      <c r="K4" s="60"/>
      <c r="L4" s="60"/>
    </row>
    <row r="5" spans="1:13" ht="9.9499999999999993" customHeight="1">
      <c r="A5" s="62"/>
      <c r="B5" s="62"/>
      <c r="C5" s="63"/>
      <c r="D5" s="63"/>
      <c r="E5" s="63"/>
      <c r="F5" s="64" t="s">
        <v>170</v>
      </c>
      <c r="G5" s="64"/>
      <c r="H5" s="65"/>
      <c r="I5" s="66"/>
      <c r="J5" s="66"/>
      <c r="K5" s="66"/>
      <c r="L5" s="63"/>
    </row>
    <row r="6" spans="1:13" ht="9.9499999999999993" customHeight="1">
      <c r="A6" s="62"/>
      <c r="B6" s="62"/>
      <c r="C6" s="67"/>
      <c r="D6" s="63"/>
      <c r="E6" s="63"/>
      <c r="F6" s="64"/>
      <c r="G6" s="64"/>
      <c r="H6" s="65"/>
      <c r="I6" s="66"/>
      <c r="J6" s="66"/>
      <c r="K6" s="62"/>
      <c r="L6" s="63"/>
    </row>
    <row r="7" spans="1:13" ht="9.9499999999999993" customHeight="1" thickBot="1">
      <c r="A7" s="62"/>
      <c r="B7" s="68" t="s">
        <v>111</v>
      </c>
      <c r="C7" s="69" t="str">
        <f>IF(B7=[1]Dane!$L$10,[1]Dane!$K$10,IF(B7=[1]Dane!$L$11,[1]Dane!$K$11,IF(B7=[1]Dane!$L$12,[1]Dane!$K$12,IF(B7=[1]Dane!$L$13,[1]Dane!$K$13,IF(B7=[1]Dane!$L$14,[1]Dane!$K$14,IF(B7=[1]Dane!$L$15,[1]Dane!$K$15,IF(B7=[1]Dane!$L$16,[1]Dane!$K$16,IF(B7=[1]Dane!$L$17,[1]Dane!$K$17,IF(B7=[1]Dane!$L$18,[1]Dane!$K$18,IF(B7=[1]Dane!$L$19,[1]Dane!$K$19,IF(B7=[1]Dane!$L$20,[1]Dane!$K$20,IF(B7=[1]Dane!$L$21,[1]Dane!$K$21,IF(B7=[1]Dane!$L$22,[1]Dane!$K$22,IF(B7=[1]Dane!$L$23,[1]Dane!$K$23,IF(B7=[1]Dane!$L$24,[1]Dane!$K$24,IF(B7=[1]Dane!$L$25,[1]Dane!$K$25,IF(B7=[1]Dane!$L$26,[1]Dane!$K$26,IF(B7=[1]Dane!$L$27,[1]Dane!$K$27,IF(B7=[1]Dane!$L$28,[1]Dane!$K$28,IF(B7=[1]Dane!$L$29,[1]Dane!$K$29,IF(B7=[1]Dane!$L$30,[1]Dane!$K$30,IF(B7=[1]Dane!$L$31,[1]Dane!$K$31,IF(B7=[1]Dane!$L$32,[1]Dane!$K$32,IF(B7=[1]Dane!$L$33,[1]Dane!$K$33,IF(B7=[1]Dane!$L$34,[1]Dane!$K$34,IF(B7=[1]Dane!$L$35,[1]Dane!$K$35,IF(B7=[1]Dane!$L$36,[1]Dane!$K$36,IF(B7=[1]Dane!$L$37,[1]Dane!$K$37,IF(B7=[1]Dane!$L$38,[1]Dane!$K$38,IF(B7=[1]Dane!$L$39,[1]Dane!$K$39,IF(B7=[1]Dane!$L$40,[1]Dane!$K$40,IF(B7=[1]Dane!$L$41,[1]Dane!$K$41,""))))))))))))))))))))))))))))))))</f>
        <v>Jaroch Grudziądz, ./Majewska,Senica, .</v>
      </c>
      <c r="D7" s="65"/>
      <c r="E7" s="63"/>
      <c r="F7" s="154">
        <v>45825</v>
      </c>
      <c r="G7" s="64"/>
      <c r="H7" s="63"/>
      <c r="I7" s="66"/>
      <c r="J7" s="66"/>
      <c r="K7" s="62"/>
      <c r="L7" s="63"/>
    </row>
    <row r="8" spans="1:13" ht="9.9499999999999993" customHeight="1">
      <c r="A8" s="62"/>
      <c r="B8" s="70"/>
      <c r="C8" s="71"/>
      <c r="D8" s="65"/>
      <c r="E8" s="63"/>
      <c r="F8" s="64"/>
      <c r="G8" s="64"/>
      <c r="H8" s="63"/>
      <c r="I8" s="66"/>
      <c r="J8" s="66"/>
      <c r="K8" s="62"/>
      <c r="L8" s="63"/>
    </row>
    <row r="9" spans="1:13" ht="9.9499999999999993" customHeight="1">
      <c r="A9" s="62"/>
      <c r="B9" s="62"/>
      <c r="C9" s="72"/>
      <c r="D9" s="65"/>
      <c r="E9" s="63"/>
      <c r="F9" s="63"/>
      <c r="G9" s="63"/>
      <c r="I9" s="63"/>
      <c r="J9" s="66"/>
      <c r="K9" s="66"/>
      <c r="L9" s="63"/>
    </row>
    <row r="10" spans="1:13" ht="9.9499999999999993" customHeight="1">
      <c r="A10" s="62"/>
      <c r="B10" s="62"/>
      <c r="C10" s="72"/>
      <c r="D10" s="65"/>
      <c r="E10" s="65"/>
      <c r="F10" s="65"/>
      <c r="G10" s="65"/>
      <c r="I10" s="73" t="s">
        <v>112</v>
      </c>
      <c r="J10" s="63"/>
      <c r="K10" s="63"/>
      <c r="L10" s="65"/>
    </row>
    <row r="11" spans="1:13" ht="9.9499999999999993" customHeight="1" thickBot="1">
      <c r="A11" s="62"/>
      <c r="B11" s="62"/>
      <c r="C11" s="72"/>
      <c r="D11" s="68" t="s">
        <v>113</v>
      </c>
      <c r="E11" s="65"/>
      <c r="F11" s="65"/>
      <c r="G11" s="65"/>
      <c r="I11" s="73"/>
      <c r="J11" s="63"/>
      <c r="K11" s="63"/>
      <c r="L11" s="65"/>
    </row>
    <row r="12" spans="1:13" ht="9.9499999999999993" customHeight="1" thickBot="1">
      <c r="A12" s="62"/>
      <c r="B12" s="65"/>
      <c r="C12" s="74" t="str">
        <f>IF([1]Wyniki!F6&lt;&gt;"",[1]Wyniki!F6,"(5)")</f>
        <v>0:2</v>
      </c>
      <c r="D12" s="75"/>
      <c r="E12" s="65"/>
      <c r="F12" s="65"/>
      <c r="G12" s="65"/>
      <c r="I12" s="76" t="str">
        <f>IF(D62="(14)","",IF(OR(D62="2:0",D62="2:1"),D73,D53))</f>
        <v>Aksamit Opole 10, ./Mazur,Znańska, .</v>
      </c>
      <c r="J12" s="63"/>
      <c r="K12" s="63"/>
      <c r="L12" s="65"/>
    </row>
    <row r="13" spans="1:13" ht="9.9499999999999993" customHeight="1">
      <c r="A13" s="65"/>
      <c r="B13" s="65"/>
      <c r="C13" s="74"/>
      <c r="D13" s="77" t="str">
        <f>IF(C12="(5)","",IF(OR(C12="2:0",C12="2:1"),C7,C18))</f>
        <v>Chmielewska Wrocław, ./Szydełko,Urbanowicz, .</v>
      </c>
      <c r="E13" s="65"/>
      <c r="F13" s="65"/>
      <c r="G13" s="65"/>
      <c r="I13" s="78"/>
      <c r="J13" s="63"/>
      <c r="K13" s="63"/>
      <c r="L13" s="65"/>
    </row>
    <row r="14" spans="1:13" ht="9.9499999999999993" customHeight="1" thickBot="1">
      <c r="A14" s="68" t="s">
        <v>114</v>
      </c>
      <c r="B14" s="69" t="str">
        <f>IF(A14=[1]Dane!$L$10,[1]Dane!$K$10,IF(A14=[1]Dane!$L$11,[1]Dane!$K$11,IF(A14=[1]Dane!$L$12,[1]Dane!$K$12,IF(A14=[1]Dane!$L$13,[1]Dane!$K$13,IF(A14=[1]Dane!$L$14,[1]Dane!$K$14,IF(A14=[1]Dane!$L$15,[1]Dane!$K$15,IF(A14=[1]Dane!$L$16,[1]Dane!$K$16,IF(A14=[1]Dane!$L$17,[1]Dane!$K$17,IF(A14=[1]Dane!$L$18,[1]Dane!$K$18,IF(A14=[1]Dane!$L$19,[1]Dane!$K$19,IF(A14=[1]Dane!$L$20,[1]Dane!$K$20,IF(A14=[1]Dane!$L$21,[1]Dane!$K$21,IF(A14=[1]Dane!$L$22,[1]Dane!$K$22,IF(A14=[1]Dane!$L$23,[1]Dane!$K$23,IF(A14=[1]Dane!$L$24,[1]Dane!$K$24,IF(A14=[1]Dane!$L$25,[1]Dane!$K$25,IF(A14=[1]Dane!$L$26,[1]Dane!$K$26,IF(A14=[1]Dane!$L$27,[1]Dane!$K$27,IF(A14=[1]Dane!$L$28,[1]Dane!$K$28,IF(A14=[1]Dane!$L$29,[1]Dane!$K$29,IF(A14=[1]Dane!$L$30,[1]Dane!$K$30,IF(A14=[1]Dane!$L$31,[1]Dane!$K$31,IF(A14=[1]Dane!$L$32,[1]Dane!$K$32,IF(A14=[1]Dane!$L$33,[1]Dane!$K$33,IF(A14=[1]Dane!$L$34,[1]Dane!$K$34,IF(A14=[1]Dane!$L$35,[1]Dane!$K$35,IF(A14=[1]Dane!$L$36,[1]Dane!$K$36,IF(A14=[1]Dane!$L$37,[1]Dane!$K$37,IF(A14=[1]Dane!$L$38,[1]Dane!$K$38,IF(A14=[1]Dane!$L$39,[1]Dane!$K$39,IF(A14=[1]Dane!$L$40,[1]Dane!$K$40,IF(A14=[1]Dane!$L$41,[1]Dane!$K$41,""))))))))))))))))))))))))))))))))</f>
        <v>Dawidowicz Rozprza, ./Odrzywół,Włodarczyk, .</v>
      </c>
      <c r="C14" s="79" t="str">
        <f>[1]Wyniki!U6</f>
        <v xml:space="preserve">(-12) (-13) </v>
      </c>
      <c r="D14" s="72"/>
      <c r="E14" s="65"/>
      <c r="F14" s="65"/>
      <c r="G14" s="65"/>
      <c r="I14" s="78"/>
      <c r="J14" s="63"/>
      <c r="K14" s="73" t="s">
        <v>115</v>
      </c>
      <c r="L14" s="65"/>
    </row>
    <row r="15" spans="1:13" ht="9.9499999999999993" customHeight="1" thickBot="1">
      <c r="A15" s="68"/>
      <c r="B15" s="80"/>
      <c r="C15" s="72"/>
      <c r="D15" s="72"/>
      <c r="E15" s="81"/>
      <c r="F15" s="81"/>
      <c r="G15" s="81"/>
      <c r="I15" s="78"/>
      <c r="J15" s="63"/>
      <c r="K15" s="82"/>
      <c r="L15" s="65"/>
    </row>
    <row r="16" spans="1:13" ht="9.9499999999999993" customHeight="1">
      <c r="A16" s="83"/>
      <c r="B16" s="72"/>
      <c r="C16" s="84" t="s">
        <v>116</v>
      </c>
      <c r="D16" s="72"/>
      <c r="E16" s="65"/>
      <c r="F16" s="65"/>
      <c r="G16" s="65"/>
      <c r="I16" s="78"/>
      <c r="J16" s="65"/>
      <c r="K16" s="76" t="str">
        <f>IF(B67="(4)","",IF(OR(B67="2:0",B67="2:1"),B71,B64))</f>
        <v>Hordyjewicz K-K, ./Parusel,Stanisławska, .</v>
      </c>
      <c r="L16" s="65"/>
    </row>
    <row r="17" spans="1:12" ht="9.9499999999999993" customHeight="1" thickBot="1">
      <c r="A17" s="83"/>
      <c r="B17" s="74" t="str">
        <f>IF([1]Wyniki!F2&lt;&gt;"",[1]Wyniki!F2,"(1)")</f>
        <v>0:2</v>
      </c>
      <c r="C17" s="85"/>
      <c r="D17" s="72"/>
      <c r="E17" s="65"/>
      <c r="F17" s="65"/>
      <c r="G17" s="65"/>
      <c r="I17" s="86"/>
      <c r="J17" s="65"/>
      <c r="K17" s="87"/>
      <c r="L17" s="65"/>
    </row>
    <row r="18" spans="1:12" ht="9.9499999999999993" customHeight="1">
      <c r="A18" s="83"/>
      <c r="B18" s="74"/>
      <c r="C18" s="88" t="str">
        <f>IF(B17="(1)","",IF(OR(B17="2:0",B17="2:1"),B14,B21))</f>
        <v>Chmielewska Wrocław, ./Szydełko,Urbanowicz, .</v>
      </c>
      <c r="D18" s="72"/>
      <c r="E18" s="65"/>
      <c r="F18" s="89" t="s">
        <v>117</v>
      </c>
      <c r="G18" s="89"/>
      <c r="I18" s="86"/>
      <c r="J18" s="90" t="s">
        <v>118</v>
      </c>
      <c r="K18" s="91"/>
      <c r="L18" s="65"/>
    </row>
    <row r="19" spans="1:12" ht="9.9499999999999993" customHeight="1" thickBot="1">
      <c r="A19" s="67"/>
      <c r="B19" s="79" t="str">
        <f>[1]Wyniki!U2</f>
        <v xml:space="preserve">(-3) (-4) </v>
      </c>
      <c r="C19" s="65"/>
      <c r="D19" s="72"/>
      <c r="E19" s="65"/>
      <c r="F19" s="89"/>
      <c r="G19" s="89"/>
      <c r="I19" s="92" t="str">
        <f>IF([1]Wyniki!F18&lt;&gt;"",[1]Wyniki!F18,"(17)")</f>
        <v>1:2</v>
      </c>
      <c r="J19" s="93"/>
      <c r="K19" s="94" t="str">
        <f>IF([1]Wyniki!F10&lt;&gt;"",[1]Wyniki!F10,"(9)")</f>
        <v>0:2</v>
      </c>
      <c r="L19" s="65"/>
    </row>
    <row r="20" spans="1:12" ht="9.9499999999999993" customHeight="1" thickBot="1">
      <c r="A20" s="68" t="s">
        <v>119</v>
      </c>
      <c r="B20" s="95"/>
      <c r="C20" s="65"/>
      <c r="D20" s="72"/>
      <c r="E20" s="65"/>
      <c r="F20" s="96" t="s">
        <v>120</v>
      </c>
      <c r="G20" s="96"/>
      <c r="H20" s="63"/>
      <c r="I20" s="92"/>
      <c r="J20" s="77" t="str">
        <f>IF(K19="(9)","",IF(OR(K19="2:0",K19="2:1"),K16,K24))</f>
        <v>Jaroch Grudziądz, ./Majewska,Senica, .</v>
      </c>
      <c r="K20" s="92"/>
      <c r="L20" s="65"/>
    </row>
    <row r="21" spans="1:12" ht="9.9499999999999993" customHeight="1">
      <c r="A21" s="68"/>
      <c r="B21" s="69" t="str">
        <f>IF(A20=[1]Dane!$L$10,[1]Dane!$K$10,IF(A20=[1]Dane!$L$11,[1]Dane!$K$11,IF(A20=[1]Dane!$L$12,[1]Dane!$K$12,IF(A20=[1]Dane!$L$13,[1]Dane!$K$13,IF(A20=[1]Dane!$L$14,[1]Dane!$K$14,IF(A20=[1]Dane!$L$15,[1]Dane!$K$15,IF(A20=[1]Dane!$L$16,[1]Dane!$K$16,IF(A20=[1]Dane!$L$17,[1]Dane!$K$17,IF(A20=[1]Dane!$L$18,[1]Dane!$K$18,IF(A20=[1]Dane!$L$19,[1]Dane!$K$19,IF(A20=[1]Dane!$L$20,[1]Dane!$K$20,IF(A20=[1]Dane!$L$21,[1]Dane!$K$21,IF(A20=[1]Dane!$L$22,[1]Dane!$K$22,IF(A20=[1]Dane!$L$23,[1]Dane!$K$23,IF(A20=[1]Dane!$L$24,[1]Dane!$K$24,IF(A20=[1]Dane!$L$25,[1]Dane!$K$25,IF(A20=[1]Dane!$L$26,[1]Dane!$K$26,IF(A20=[1]Dane!$L$27,[1]Dane!$K$27,IF(A20=[1]Dane!$L$28,[1]Dane!$K$28,IF(A20=[1]Dane!$L$29,[1]Dane!$K$29,IF(A20=[1]Dane!$L$30,[1]Dane!$K$30,IF(A20=[1]Dane!$L$31,[1]Dane!$K$31,IF(A20=[1]Dane!$L$32,[1]Dane!$K$32,IF(A20=[1]Dane!$L$33,[1]Dane!$K$33,IF(A20=[1]Dane!$L$34,[1]Dane!$K$34,IF(A20=[1]Dane!$L$35,[1]Dane!$K$35,IF(A20=[1]Dane!$L$36,[1]Dane!$K$36,IF(A20=[1]Dane!$L$37,[1]Dane!$K$37,IF(A20=[1]Dane!$L$38,[1]Dane!$K$38,IF(A20=[1]Dane!$L$39,[1]Dane!$K$39,IF(A20=[1]Dane!$L$40,[1]Dane!$K$40,IF(A20=[1]Dane!$L$41,[1]Dane!$K$41,""))))))))))))))))))))))))))))))))</f>
        <v>Chmielewska Wrocław, ./Szydełko,Urbanowicz, .</v>
      </c>
      <c r="C21" s="65"/>
      <c r="D21" s="72"/>
      <c r="E21" s="68" t="s">
        <v>121</v>
      </c>
      <c r="F21" s="96"/>
      <c r="G21" s="96"/>
      <c r="H21" s="73" t="s">
        <v>122</v>
      </c>
      <c r="I21" s="97" t="str">
        <f>[1]Wyniki!U18</f>
        <v>(-10) (8) (-7)</v>
      </c>
      <c r="J21" s="98"/>
      <c r="K21" s="99" t="str">
        <f>[1]Wyniki!U10</f>
        <v xml:space="preserve">(-12) (-11) </v>
      </c>
      <c r="L21" s="65"/>
    </row>
    <row r="22" spans="1:12" ht="9.9499999999999993" customHeight="1" thickBot="1">
      <c r="A22" s="67"/>
      <c r="B22" s="65"/>
      <c r="C22" s="65"/>
      <c r="D22" s="74" t="str">
        <f>IF([1]Wyniki!F14&lt;&gt;"",[1]Wyniki!F14,"(13)")</f>
        <v>2:0</v>
      </c>
      <c r="E22" s="100"/>
      <c r="F22" s="96" t="str">
        <f>IF([1]Wyniki!F20&lt;&gt;"",[1]Wyniki!F20,"(19)")</f>
        <v>2:0</v>
      </c>
      <c r="G22" s="96"/>
      <c r="H22" s="101"/>
      <c r="I22" s="102"/>
      <c r="J22" s="103"/>
      <c r="K22" s="104" t="s">
        <v>123</v>
      </c>
      <c r="L22" s="65"/>
    </row>
    <row r="23" spans="1:12" ht="9.9499999999999993" customHeight="1" thickBot="1">
      <c r="A23" s="67"/>
      <c r="B23" s="65"/>
      <c r="C23" s="65"/>
      <c r="D23" s="74"/>
      <c r="E23" s="77" t="str">
        <f>IF(D22="(13)","",IF(OR(D22="2:0",D22="2:1"),D13,D33))</f>
        <v>Chmielewska Wrocław, ./Szydełko,Urbanowicz, .</v>
      </c>
      <c r="F23" s="96"/>
      <c r="G23" s="96"/>
      <c r="H23" s="77" t="str">
        <f>IF(I19="(15)","",IF(OR(I19="2:0",I19="2:1"),I12,I28))</f>
        <v>Jaroch Grudziądz, ./Majewska,Senica, .</v>
      </c>
      <c r="I23" s="105"/>
      <c r="J23" s="103"/>
      <c r="K23" s="106"/>
      <c r="L23" s="65"/>
    </row>
    <row r="24" spans="1:12" ht="9.9499999999999993" customHeight="1" thickBot="1">
      <c r="A24" s="68" t="s">
        <v>124</v>
      </c>
      <c r="B24" s="69" t="str">
        <f>IF(A24=[1]Dane!$L$10,[1]Dane!$K$10,IF(A24=[1]Dane!$L$11,[1]Dane!$K$11,IF(A24=[1]Dane!$L$12,[1]Dane!$K$12,IF(A24=[1]Dane!$L$13,[1]Dane!$K$13,IF(A24=[1]Dane!$L$14,[1]Dane!$K$14,IF(A24=[1]Dane!$L$15,[1]Dane!$K$15,IF(A24=[1]Dane!$L$16,[1]Dane!$K$16,IF(A24=[1]Dane!$L$17,[1]Dane!$K$17,IF(A24=[1]Dane!$L$18,[1]Dane!$K$18,IF(A24=[1]Dane!$L$19,[1]Dane!$K$19,IF(A24=[1]Dane!$L$20,[1]Dane!$K$20,IF(A24=[1]Dane!$L$21,[1]Dane!$K$21,IF(A24=[1]Dane!$L$22,[1]Dane!$K$22,IF(A24=[1]Dane!$L$23,[1]Dane!$K$23,IF(A24=[1]Dane!$L$24,[1]Dane!$K$24,IF(A24=[1]Dane!$L$25,[1]Dane!$K$25,IF(A24=[1]Dane!$L$26,[1]Dane!$K$26,IF(A24=[1]Dane!$L$27,[1]Dane!$K$27,IF(A24=[1]Dane!$L$28,[1]Dane!$K$28,IF(A24=[1]Dane!$L$29,[1]Dane!$K$29,IF(A24=[1]Dane!$L$30,[1]Dane!$K$30,IF(A24=[1]Dane!$L$31,[1]Dane!$K$31,IF(A24=[1]Dane!$L$32,[1]Dane!$K$32,IF(A24=[1]Dane!$L$33,[1]Dane!$K$33,IF(A24=[1]Dane!$L$34,[1]Dane!$K$34,IF(A24=[1]Dane!$L$35,[1]Dane!$K$35,IF(A24=[1]Dane!$L$36,[1]Dane!$K$36,IF(A24=[1]Dane!$L$37,[1]Dane!$K$37,IF(A24=[1]Dane!$L$38,[1]Dane!$K$38,IF(A24=[1]Dane!$L$39,[1]Dane!$K$39,IF(A24=[1]Dane!$L$40,[1]Dane!$K$40,IF(A24=[1]Dane!$L$41,[1]Dane!$K$41,""))))))))))))))))))))))))))))))))</f>
        <v>Gorlewska Opole 2, ./Juścińska,Stoksik, .</v>
      </c>
      <c r="C24" s="63"/>
      <c r="D24" s="79" t="str">
        <f>[1]Wyniki!U14</f>
        <v xml:space="preserve">(11) (9) </v>
      </c>
      <c r="E24" s="72"/>
      <c r="F24" s="107" t="str">
        <f>[1]Wyniki!U20</f>
        <v xml:space="preserve">(5) (4) </v>
      </c>
      <c r="G24" s="108"/>
      <c r="H24" s="78"/>
      <c r="I24" s="105"/>
      <c r="J24" s="86"/>
      <c r="K24" s="109" t="str">
        <f>IF(C12="(5)","",IF(OR(C12="2:0",C12="2:1"),C18,C7))</f>
        <v>Jaroch Grudziądz, ./Majewska,Senica, .</v>
      </c>
      <c r="L24" s="65"/>
    </row>
    <row r="25" spans="1:12" ht="9.9499999999999993" customHeight="1">
      <c r="A25" s="68"/>
      <c r="B25" s="110"/>
      <c r="C25" s="63"/>
      <c r="D25" s="72"/>
      <c r="E25" s="65"/>
      <c r="F25" s="65"/>
      <c r="G25" s="65"/>
      <c r="I25" s="111"/>
      <c r="J25" s="86"/>
      <c r="K25" s="63"/>
      <c r="L25" s="65"/>
    </row>
    <row r="26" spans="1:12" ht="9.9499999999999993" customHeight="1">
      <c r="A26" s="67"/>
      <c r="B26" s="112"/>
      <c r="C26" s="68" t="s">
        <v>125</v>
      </c>
      <c r="D26" s="72"/>
      <c r="E26" s="65"/>
      <c r="F26" s="65"/>
      <c r="G26" s="65"/>
      <c r="I26" s="113" t="s">
        <v>126</v>
      </c>
      <c r="J26" s="78"/>
      <c r="K26" s="63"/>
      <c r="L26" s="65"/>
    </row>
    <row r="27" spans="1:12" ht="9.9499999999999993" customHeight="1" thickBot="1">
      <c r="A27" s="67"/>
      <c r="B27" s="74" t="str">
        <f>IF([1]Wyniki!F3&lt;&gt;"",[1]Wyniki!F3,"(2)")</f>
        <v>2:0</v>
      </c>
      <c r="C27" s="75"/>
      <c r="D27" s="72"/>
      <c r="E27" s="65"/>
      <c r="F27" s="65"/>
      <c r="G27" s="65"/>
      <c r="I27" s="114"/>
      <c r="J27" s="92" t="str">
        <f>IF([1]Wyniki!F16&lt;&gt;"",[1]Wyniki!F16,"(15)")</f>
        <v>2:0</v>
      </c>
      <c r="K27" s="63"/>
      <c r="L27" s="65"/>
    </row>
    <row r="28" spans="1:12" ht="9.9499999999999993" customHeight="1">
      <c r="A28" s="67"/>
      <c r="B28" s="115"/>
      <c r="C28" s="77" t="str">
        <f>IF(B27="(2)","",IF(OR(B27="2:0",B27="2:1"),B24,B31))</f>
        <v>Gorlewska Opole 2, ./Juścińska,Stoksik, .</v>
      </c>
      <c r="D28" s="72"/>
      <c r="E28" s="65"/>
      <c r="F28" s="65"/>
      <c r="G28" s="65"/>
      <c r="I28" s="88" t="str">
        <f>IF(J27="(15)","",IF(OR(J27="2:0",J27="2:1"),J20,J36))</f>
        <v>Jaroch Grudziądz, ./Majewska,Senica, .</v>
      </c>
      <c r="J28" s="92"/>
      <c r="K28" s="63"/>
      <c r="L28" s="65"/>
    </row>
    <row r="29" spans="1:12" ht="9.9499999999999993" customHeight="1">
      <c r="A29" s="67"/>
      <c r="B29" s="79" t="str">
        <f>[1]Wyniki!U3</f>
        <v xml:space="preserve">(0) (0) </v>
      </c>
      <c r="C29" s="72"/>
      <c r="D29" s="72"/>
      <c r="E29" s="65"/>
      <c r="F29" s="65"/>
      <c r="G29" s="65"/>
      <c r="I29" s="66"/>
      <c r="J29" s="116" t="str">
        <f>[1]Wyniki!U16</f>
        <v xml:space="preserve">(8) (13) </v>
      </c>
      <c r="K29" s="63"/>
      <c r="L29" s="65"/>
    </row>
    <row r="30" spans="1:12" ht="9.9499999999999993" customHeight="1" thickBot="1">
      <c r="A30" s="68" t="s">
        <v>127</v>
      </c>
      <c r="B30" s="95"/>
      <c r="C30" s="72"/>
      <c r="D30" s="117"/>
      <c r="E30" s="81"/>
      <c r="F30" s="81"/>
      <c r="G30" s="81"/>
      <c r="I30" s="66"/>
      <c r="J30" s="86"/>
      <c r="K30" s="73" t="s">
        <v>128</v>
      </c>
      <c r="L30" s="65"/>
    </row>
    <row r="31" spans="1:12" ht="9.9499999999999993" customHeight="1" thickBot="1">
      <c r="A31" s="68"/>
      <c r="B31" s="69" t="str">
        <f>IF(A30=[1]Dane!$L$10,[1]Dane!$K$10,IF(A30=[1]Dane!$L$11,[1]Dane!$K$11,IF(A30=[1]Dane!$L$12,[1]Dane!$K$12,IF(A30=[1]Dane!$L$13,[1]Dane!$K$13,IF(A30=[1]Dane!$L$14,[1]Dane!$K$14,IF(A30=[1]Dane!$L$15,[1]Dane!$K$15,IF(A30=[1]Dane!$L$16,[1]Dane!$K$16,IF(A30=[1]Dane!$L$17,[1]Dane!$K$17,IF(A30=[1]Dane!$L$18,[1]Dane!$K$18,IF(A30=[1]Dane!$L$19,[1]Dane!$K$19,IF(A30=[1]Dane!$L$20,[1]Dane!$K$20,IF(A30=[1]Dane!$L$21,[1]Dane!$K$21,IF(A30=[1]Dane!$L$22,[1]Dane!$K$22,IF(A30=[1]Dane!$L$23,[1]Dane!$K$23,IF(A30=[1]Dane!$L$24,[1]Dane!$K$24,IF(A30=[1]Dane!$L$25,[1]Dane!$K$25,IF(A30=[1]Dane!$L$26,[1]Dane!$K$26,IF(A30=[1]Dane!$L$27,[1]Dane!$K$27,IF(A30=[1]Dane!$L$28,[1]Dane!$K$28,IF(A30=[1]Dane!$L$29,[1]Dane!$K$29,IF(A30=[1]Dane!$L$30,[1]Dane!$K$30,IF(A30=[1]Dane!$L$31,[1]Dane!$K$31,IF(A30=[1]Dane!$L$32,[1]Dane!$K$32,IF(A30=[1]Dane!$L$33,[1]Dane!$K$33,IF(A30=[1]Dane!$L$34,[1]Dane!$K$34,IF(A30=[1]Dane!$L$35,[1]Dane!$K$35,IF(A30=[1]Dane!$L$36,[1]Dane!$K$36,IF(A30=[1]Dane!$L$37,[1]Dane!$K$37,IF(A30=[1]Dane!$L$38,[1]Dane!$K$38,IF(A30=[1]Dane!$L$39,[1]Dane!$K$39,IF(A30=[1]Dane!$L$40,[1]Dane!$K$40,IF(A30=[1]Dane!$L$41,[1]Dane!$K$41,""))))))))))))))))))))))))))))))))</f>
        <v/>
      </c>
      <c r="C31" s="72"/>
      <c r="D31" s="84" t="s">
        <v>129</v>
      </c>
      <c r="E31" s="83"/>
      <c r="F31" s="83"/>
      <c r="G31" s="83"/>
      <c r="I31" s="66"/>
      <c r="J31" s="86"/>
      <c r="K31" s="82"/>
      <c r="L31" s="65"/>
    </row>
    <row r="32" spans="1:12" ht="9.9499999999999993" customHeight="1" thickBot="1">
      <c r="A32" s="67"/>
      <c r="B32" s="65"/>
      <c r="C32" s="74" t="str">
        <f>IF([1]Wyniki!F7&lt;&gt;"",[1]Wyniki!F7,"(6)")</f>
        <v>2:0</v>
      </c>
      <c r="D32" s="85"/>
      <c r="E32" s="63"/>
      <c r="F32" s="63"/>
      <c r="I32" s="66"/>
      <c r="J32" s="103"/>
      <c r="K32" s="76" t="str">
        <f>IF(B57="(3)","",IF(OR(B57="2:0",B57="2:1"),B61,B54))</f>
        <v>Fierek Rumia, ./Kaźmierkiewicz,Sukiennik, .</v>
      </c>
      <c r="L32" s="65"/>
    </row>
    <row r="33" spans="1:12" ht="9.9499999999999993" customHeight="1">
      <c r="A33" s="62"/>
      <c r="B33" s="62"/>
      <c r="C33" s="74"/>
      <c r="D33" s="88" t="str">
        <f>IF(C32="(6)","",IF(OR(C32="2:0",C32="2:1"),C28,C38))</f>
        <v>Gorlewska Opole 2, ./Juścińska,Stoksik, .</v>
      </c>
      <c r="E33" s="63"/>
      <c r="F33" s="63"/>
      <c r="I33" s="66"/>
      <c r="J33" s="103"/>
      <c r="K33" s="87"/>
      <c r="L33" s="65"/>
    </row>
    <row r="34" spans="1:12" ht="9.9499999999999993" customHeight="1">
      <c r="A34" s="62"/>
      <c r="B34" s="62"/>
      <c r="C34" s="79" t="str">
        <f>[1]Wyniki!U7</f>
        <v xml:space="preserve">(12) (11) </v>
      </c>
      <c r="D34" s="65"/>
      <c r="E34" s="63"/>
      <c r="F34" s="63"/>
      <c r="G34" s="62"/>
      <c r="I34" s="66"/>
      <c r="J34" s="118" t="s">
        <v>130</v>
      </c>
      <c r="K34" s="91"/>
      <c r="L34" s="65"/>
    </row>
    <row r="35" spans="1:12" ht="9.9499999999999993" customHeight="1" thickBot="1">
      <c r="A35" s="62"/>
      <c r="B35" s="62"/>
      <c r="C35" s="72"/>
      <c r="D35" s="65"/>
      <c r="E35" s="63"/>
      <c r="F35" s="63"/>
      <c r="G35" s="62"/>
      <c r="I35" s="66"/>
      <c r="J35" s="119"/>
      <c r="K35" s="92" t="str">
        <f>IF([1]Wyniki!F11&lt;&gt;"",[1]Wyniki!F11,"(10)")</f>
        <v>2:0</v>
      </c>
      <c r="L35" s="65"/>
    </row>
    <row r="36" spans="1:12" ht="9.9499999999999993" customHeight="1">
      <c r="A36" s="62"/>
      <c r="B36" s="62"/>
      <c r="C36" s="120"/>
      <c r="D36" s="65"/>
      <c r="E36" s="63"/>
      <c r="F36" s="68" t="s">
        <v>131</v>
      </c>
      <c r="G36" s="62"/>
      <c r="H36" s="73" t="s">
        <v>132</v>
      </c>
      <c r="I36" s="66"/>
      <c r="J36" s="88" t="str">
        <f>IF(K35="(10)","",IF(OR(K35="2:0",K35="2:1"),K32,K40))</f>
        <v>Fierek Rumia, ./Kaźmierkiewicz,Sukiennik, .</v>
      </c>
      <c r="K36" s="92"/>
      <c r="L36" s="65"/>
    </row>
    <row r="37" spans="1:12" ht="9.9499999999999993" customHeight="1" thickBot="1">
      <c r="A37" s="62"/>
      <c r="B37" s="68" t="s">
        <v>133</v>
      </c>
      <c r="C37" s="121"/>
      <c r="D37" s="65"/>
      <c r="E37" s="63"/>
      <c r="F37" s="122"/>
      <c r="G37" s="62"/>
      <c r="H37" s="101"/>
      <c r="I37" s="66"/>
      <c r="J37" s="63"/>
      <c r="K37" s="99" t="str">
        <f>[1]Wyniki!U11</f>
        <v xml:space="preserve">(12) (13) </v>
      </c>
      <c r="L37" s="65"/>
    </row>
    <row r="38" spans="1:12" ht="9.9499999999999993" customHeight="1">
      <c r="A38" s="62"/>
      <c r="B38" s="68"/>
      <c r="C38" s="69" t="str">
        <f>IF(B37=[1]Dane!$L$10,[1]Dane!$K$10,IF(B37=[1]Dane!$L$11,[1]Dane!$K$11,IF(B37=[1]Dane!$L$12,[1]Dane!$K$12,IF(B37=[1]Dane!$L$13,[1]Dane!$K$13,IF(B37=[1]Dane!$L$14,[1]Dane!$K$14,IF(B37=[1]Dane!$L$15,[1]Dane!$K$15,IF(B37=[1]Dane!$L$16,[1]Dane!$K$16,IF(B37=[1]Dane!$L$17,[1]Dane!$K$17,IF(B37=[1]Dane!$L$18,[1]Dane!$K$18,IF(B37=[1]Dane!$L$19,[1]Dane!$K$19,IF(B37=[1]Dane!$L$20,[1]Dane!$K$20,IF(B37=[1]Dane!$L$21,[1]Dane!$K$21,IF(B37=[1]Dane!$L$22,[1]Dane!$K$22,IF(B37=[1]Dane!$L$23,[1]Dane!$K$23,IF(B37=[1]Dane!$L$24,[1]Dane!$K$24,IF(B37=[1]Dane!$L$25,[1]Dane!$K$25,IF(B37=[1]Dane!$L$26,[1]Dane!$K$26,IF(B37=[1]Dane!$L$27,[1]Dane!$K$27,IF(B37=[1]Dane!$L$28,[1]Dane!$K$28,IF(B37=[1]Dane!$L$29,[1]Dane!$K$29,IF(B37=[1]Dane!$L$30,[1]Dane!$K$30,IF(B37=[1]Dane!$L$31,[1]Dane!$K$31,IF(B37=[1]Dane!$L$32,[1]Dane!$K$32,IF(B37=[1]Dane!$L$33,[1]Dane!$K$33,IF(B37=[1]Dane!$L$34,[1]Dane!$K$34,IF(B37=[1]Dane!$L$35,[1]Dane!$K$35,IF(B37=[1]Dane!$L$36,[1]Dane!$K$36,IF(B37=[1]Dane!$L$37,[1]Dane!$K$37,IF(B37=[1]Dane!$L$38,[1]Dane!$K$38,IF(B37=[1]Dane!$L$39,[1]Dane!$K$39,IF(B37=[1]Dane!$L$40,[1]Dane!$K$40,IF(B37=[1]Dane!$L$41,[1]Dane!$K$41,""))))))))))))))))))))))))))))))))</f>
        <v>Szeląg Kraczewice, ./Szeląg , .</v>
      </c>
      <c r="D38" s="65"/>
      <c r="E38" s="63"/>
      <c r="F38" s="123" t="str">
        <f>IF(F22="(19)","",IF(OR(F22="2:0",F22="2:1"),E23,H23))</f>
        <v>Chmielewska Wrocław, ./Szydełko,Urbanowicz, .</v>
      </c>
      <c r="G38" s="62"/>
      <c r="H38" s="124" t="str">
        <f>IF(F22="(19)","",IF(OR(F22="2:0",F22="2:1"),H23,E23))</f>
        <v>Jaroch Grudziądz, ./Majewska,Senica, .</v>
      </c>
      <c r="I38" s="66"/>
      <c r="J38" s="63"/>
      <c r="K38" s="104" t="s">
        <v>134</v>
      </c>
      <c r="L38" s="65"/>
    </row>
    <row r="39" spans="1:12" ht="9.9499999999999993" customHeight="1" thickBot="1">
      <c r="A39" s="62"/>
      <c r="B39" s="62"/>
      <c r="C39" s="65"/>
      <c r="D39" s="65"/>
      <c r="E39" s="63"/>
      <c r="F39" s="125"/>
      <c r="G39" s="62"/>
      <c r="H39" s="126"/>
      <c r="I39" s="63"/>
      <c r="J39" s="63"/>
      <c r="K39" s="106"/>
      <c r="L39" s="65"/>
    </row>
    <row r="40" spans="1:12" ht="9.9499999999999993" customHeight="1">
      <c r="A40" s="62"/>
      <c r="B40" s="62"/>
      <c r="C40" s="65"/>
      <c r="D40" s="65"/>
      <c r="E40" s="66"/>
      <c r="F40" s="86"/>
      <c r="G40" s="62"/>
      <c r="H40" s="72"/>
      <c r="I40" s="66"/>
      <c r="J40" s="66"/>
      <c r="K40" s="109" t="str">
        <f>IF(C32="(6)","",IF(OR(C32="2:0",C32="2:1"),C38,C28))</f>
        <v>Szeląg Kraczewice, ./Szeląg , .</v>
      </c>
      <c r="L40" s="65"/>
    </row>
    <row r="41" spans="1:12" ht="9.9499999999999993" customHeight="1">
      <c r="A41" s="62"/>
      <c r="B41" s="62"/>
      <c r="C41" s="65"/>
      <c r="D41" s="63"/>
      <c r="E41" s="127" t="s">
        <v>135</v>
      </c>
      <c r="F41" s="86"/>
      <c r="G41" s="62"/>
      <c r="H41" s="72"/>
      <c r="I41" s="68" t="s">
        <v>136</v>
      </c>
      <c r="J41" s="65"/>
      <c r="K41" s="66"/>
      <c r="L41" s="65"/>
    </row>
    <row r="42" spans="1:12" ht="9.9499999999999993" customHeight="1" thickBot="1">
      <c r="A42" s="62"/>
      <c r="B42" s="62"/>
      <c r="C42" s="65"/>
      <c r="D42" s="68" t="s">
        <v>137</v>
      </c>
      <c r="E42" s="127"/>
      <c r="F42" s="92" t="str">
        <f>IF([1]Wyniki!F23&lt;&gt;"",[1]Wyniki!F23,"FINAŁ(22)")</f>
        <v>0:2</v>
      </c>
      <c r="G42" s="62"/>
      <c r="H42" s="74" t="str">
        <f>IF([1]Wyniki!F22&lt;&gt;"",[1]Wyniki!F22,"(21)")</f>
        <v>2:1</v>
      </c>
      <c r="I42" s="68"/>
      <c r="J42" s="73" t="s">
        <v>138</v>
      </c>
      <c r="K42" s="66"/>
      <c r="L42" s="65"/>
    </row>
    <row r="43" spans="1:12" ht="9.9499999999999993" customHeight="1">
      <c r="A43" s="62"/>
      <c r="B43" s="62"/>
      <c r="C43" s="65"/>
      <c r="D43" s="68"/>
      <c r="E43" s="128" t="str">
        <f>IF(F42="(22)","",IF(OR(F42="2:0",F42="2:1"),F38,F47))</f>
        <v>Ausheva Żory, ./Skaba, .</v>
      </c>
      <c r="F43" s="92"/>
      <c r="G43" s="62"/>
      <c r="H43" s="74"/>
      <c r="I43" s="123" t="str">
        <f>IF(H42="(21)","",IF(OR(H42="2:0",H42="2:1"),H38,H47))</f>
        <v>Jaroch Grudziądz, ./Majewska,Senica, .</v>
      </c>
      <c r="J43" s="73"/>
      <c r="K43" s="66"/>
      <c r="L43" s="65"/>
    </row>
    <row r="44" spans="1:12" ht="9.9499999999999993" customHeight="1">
      <c r="A44" s="62"/>
      <c r="B44" s="62"/>
      <c r="C44" s="63"/>
      <c r="D44" s="129" t="s">
        <v>139</v>
      </c>
      <c r="E44" s="66"/>
      <c r="F44" s="116" t="str">
        <f>[1]Wyniki!U23</f>
        <v xml:space="preserve">(-12) (-13) </v>
      </c>
      <c r="G44" s="62"/>
      <c r="H44" s="79" t="str">
        <f>[1]Wyniki!U22</f>
        <v>(5) (-11) (3)</v>
      </c>
      <c r="I44" s="66"/>
      <c r="J44" s="130" t="s">
        <v>140</v>
      </c>
      <c r="K44" s="63"/>
      <c r="L44" s="65"/>
    </row>
    <row r="45" spans="1:12" ht="9.9499999999999993" customHeight="1">
      <c r="A45" s="62"/>
      <c r="B45" s="62"/>
      <c r="C45" s="63"/>
      <c r="D45" s="65"/>
      <c r="E45" s="66"/>
      <c r="F45" s="131" t="s">
        <v>141</v>
      </c>
      <c r="G45" s="62"/>
      <c r="H45" s="132" t="s">
        <v>142</v>
      </c>
      <c r="I45" s="66"/>
      <c r="J45" s="66"/>
      <c r="K45" s="66"/>
      <c r="L45" s="65"/>
    </row>
    <row r="46" spans="1:12" ht="9.9499999999999993" customHeight="1">
      <c r="A46" s="62"/>
      <c r="B46" s="62"/>
      <c r="C46" s="67"/>
      <c r="D46" s="65"/>
      <c r="E46" s="66"/>
      <c r="F46" s="125"/>
      <c r="G46" s="62"/>
      <c r="H46" s="126"/>
      <c r="I46" s="66"/>
      <c r="J46" s="66"/>
      <c r="K46" s="66"/>
      <c r="L46" s="65"/>
    </row>
    <row r="47" spans="1:12" ht="9.9499999999999993" customHeight="1" thickBot="1">
      <c r="A47" s="62"/>
      <c r="B47" s="68" t="s">
        <v>143</v>
      </c>
      <c r="C47" s="69" t="str">
        <f>IF(B47=[1]Dane!$L$10,[1]Dane!$K$10,IF(B47=[1]Dane!$L$11,[1]Dane!$K$11,IF(B47=[1]Dane!$L$12,[1]Dane!$K$12,IF(B47=[1]Dane!$L$13,[1]Dane!$K$13,IF(B47=[1]Dane!$L$14,[1]Dane!$K$14,IF(B47=[1]Dane!$L$15,[1]Dane!$K$15,IF(B47=[1]Dane!$L$16,[1]Dane!$K$16,IF(B47=[1]Dane!$L$17,[1]Dane!$K$17,IF(B47=[1]Dane!$L$18,[1]Dane!$K$18,IF(B47=[1]Dane!$L$19,[1]Dane!$K$19,IF(B47=[1]Dane!$L$20,[1]Dane!$K$20,IF(B47=[1]Dane!$L$21,[1]Dane!$K$21,IF(B47=[1]Dane!$L$22,[1]Dane!$K$22,IF(B47=[1]Dane!$L$23,[1]Dane!$K$23,IF(B47=[1]Dane!$L$24,[1]Dane!$K$24,IF(B47=[1]Dane!$L$25,[1]Dane!$K$25,IF(B47=[1]Dane!$L$26,[1]Dane!$K$26,IF(B47=[1]Dane!$L$27,[1]Dane!$K$27,IF(B47=[1]Dane!$L$28,[1]Dane!$K$28,IF(B47=[1]Dane!$L$29,[1]Dane!$K$29,IF(B47=[1]Dane!$L$30,[1]Dane!$K$30,IF(B47=[1]Dane!$L$31,[1]Dane!$K$31,IF(B47=[1]Dane!$L$32,[1]Dane!$K$32,IF(B47=[1]Dane!$L$33,[1]Dane!$K$33,IF(B47=[1]Dane!$L$34,[1]Dane!$K$34,IF(B47=[1]Dane!$L$35,[1]Dane!$K$35,IF(B47=[1]Dane!$L$36,[1]Dane!$K$36,IF(B47=[1]Dane!$L$37,[1]Dane!$K$37,IF(B47=[1]Dane!$L$38,[1]Dane!$K$38,IF(B47=[1]Dane!$L$39,[1]Dane!$K$39,IF(B47=[1]Dane!$L$40,[1]Dane!$K$40,IF(B47=[1]Dane!$L$41,[1]Dane!$K$41,""))))))))))))))))))))))))))))))))</f>
        <v>Blicharz Człuchów, ./Gasperowicz,Puszcz, .</v>
      </c>
      <c r="D47" s="65"/>
      <c r="E47" s="63"/>
      <c r="F47" s="133" t="str">
        <f>IF(F62="(20)","",IF(OR(F62="2:0",F62="2:1"),E62,H62))</f>
        <v>Ausheva Żory, ./Skaba, .</v>
      </c>
      <c r="G47" s="62"/>
      <c r="H47" s="134" t="str">
        <f>IF(F62="(20)","",IF(OR(F62="2:0",F62="2:1"),H62,E62))</f>
        <v>Blicharz Człuchów, ./Gasperowicz,Puszcz, .</v>
      </c>
      <c r="I47" s="66"/>
      <c r="J47" s="66"/>
      <c r="K47" s="66"/>
      <c r="L47" s="65"/>
    </row>
    <row r="48" spans="1:12" ht="9.9499999999999993" customHeight="1">
      <c r="A48" s="62"/>
      <c r="B48" s="68"/>
      <c r="C48" s="71"/>
      <c r="D48" s="65"/>
      <c r="E48" s="63"/>
      <c r="F48" s="135" t="s">
        <v>144</v>
      </c>
      <c r="G48" s="62"/>
      <c r="H48" s="136" t="s">
        <v>145</v>
      </c>
      <c r="I48" s="66"/>
      <c r="J48" s="66"/>
      <c r="K48" s="66"/>
      <c r="L48" s="65"/>
    </row>
    <row r="49" spans="1:12" ht="9.9499999999999993" customHeight="1">
      <c r="A49" s="62"/>
      <c r="B49" s="62"/>
      <c r="C49" s="72"/>
      <c r="D49" s="65"/>
      <c r="E49" s="63"/>
      <c r="F49" s="137"/>
      <c r="G49" s="62"/>
      <c r="H49" s="138"/>
      <c r="I49" s="66"/>
      <c r="J49" s="66"/>
      <c r="K49" s="66"/>
      <c r="L49" s="65"/>
    </row>
    <row r="50" spans="1:12" ht="9.9499999999999993" customHeight="1">
      <c r="A50" s="62"/>
      <c r="B50" s="62"/>
      <c r="C50" s="72"/>
      <c r="D50" s="65"/>
      <c r="E50" s="63"/>
      <c r="F50" s="63"/>
      <c r="G50" s="62"/>
      <c r="I50" s="73" t="s">
        <v>146</v>
      </c>
      <c r="J50" s="66"/>
      <c r="K50" s="66"/>
      <c r="L50" s="65"/>
    </row>
    <row r="51" spans="1:12" ht="9.9499999999999993" customHeight="1" thickBot="1">
      <c r="A51" s="62"/>
      <c r="B51" s="62"/>
      <c r="C51" s="72"/>
      <c r="D51" s="68" t="s">
        <v>147</v>
      </c>
      <c r="E51" s="63"/>
      <c r="F51" s="63"/>
      <c r="G51" s="62"/>
      <c r="I51" s="73"/>
      <c r="J51" s="63"/>
      <c r="K51" s="63"/>
      <c r="L51" s="65"/>
    </row>
    <row r="52" spans="1:12" ht="9.9499999999999993" customHeight="1" thickBot="1">
      <c r="A52" s="62"/>
      <c r="B52" s="62"/>
      <c r="C52" s="74" t="str">
        <f>IF([1]Wyniki!F8&lt;&gt;"",[1]Wyniki!F8,"(7)")</f>
        <v>0:2</v>
      </c>
      <c r="D52" s="75"/>
      <c r="E52" s="65"/>
      <c r="F52" s="65"/>
      <c r="G52" s="62"/>
      <c r="I52" s="76" t="str">
        <f>IF(D22="(13)","",IF(OR(D22="2:0",D22="2:1"),D33,D13))</f>
        <v>Gorlewska Opole 2, ./Juścińska,Stoksik, .</v>
      </c>
      <c r="J52" s="63"/>
      <c r="K52" s="63"/>
      <c r="L52" s="65"/>
    </row>
    <row r="53" spans="1:12" ht="9.9499999999999993" customHeight="1">
      <c r="A53" s="67"/>
      <c r="B53" s="65"/>
      <c r="C53" s="74"/>
      <c r="D53" s="77" t="str">
        <f>IF(C52="(7)","",IF(OR(C52="2:0",C52="2:1"),C47,C58))</f>
        <v>Ausheva Żory, ./Skaba, .</v>
      </c>
      <c r="E53" s="63"/>
      <c r="F53" s="63"/>
      <c r="G53" s="63"/>
      <c r="I53" s="78"/>
      <c r="J53" s="63"/>
      <c r="K53" s="63"/>
      <c r="L53" s="65"/>
    </row>
    <row r="54" spans="1:12" ht="9.9499999999999993" customHeight="1" thickBot="1">
      <c r="A54" s="68" t="s">
        <v>148</v>
      </c>
      <c r="B54" s="69" t="str">
        <f>IF(A54=[1]Dane!$L$10,[1]Dane!$K$10,IF(A54=[1]Dane!$L$11,[1]Dane!$K$11,IF(A54=[1]Dane!$L$12,[1]Dane!$K$12,IF(A54=[1]Dane!$L$13,[1]Dane!$K$13,IF(A54=[1]Dane!$L$14,[1]Dane!$K$14,IF(A54=[1]Dane!$L$15,[1]Dane!$K$15,IF(A54=[1]Dane!$L$16,[1]Dane!$K$16,IF(A54=[1]Dane!$L$17,[1]Dane!$K$17,IF(A54=[1]Dane!$L$18,[1]Dane!$K$18,IF(A54=[1]Dane!$L$19,[1]Dane!$K$19,IF(A54=[1]Dane!$L$20,[1]Dane!$K$20,IF(A54=[1]Dane!$L$21,[1]Dane!$K$21,IF(A54=[1]Dane!$L$22,[1]Dane!$K$22,IF(A54=[1]Dane!$L$23,[1]Dane!$K$23,IF(A54=[1]Dane!$L$24,[1]Dane!$K$24,IF(A54=[1]Dane!$L$25,[1]Dane!$K$25,IF(A54=[1]Dane!$L$26,[1]Dane!$K$26,IF(A54=[1]Dane!$L$27,[1]Dane!$K$27,IF(A54=[1]Dane!$L$28,[1]Dane!$K$28,IF(A54=[1]Dane!$L$29,[1]Dane!$K$29,IF(A54=[1]Dane!$L$30,[1]Dane!$K$30,IF(A54=[1]Dane!$L$31,[1]Dane!$K$31,IF(A54=[1]Dane!$L$32,[1]Dane!$K$32,IF(A54=[1]Dane!$L$33,[1]Dane!$K$33,IF(A54=[1]Dane!$L$34,[1]Dane!$K$34,IF(A54=[1]Dane!$L$35,[1]Dane!$K$35,IF(A54=[1]Dane!$L$36,[1]Dane!$K$36,IF(A54=[1]Dane!$L$37,[1]Dane!$K$37,IF(A54=[1]Dane!$L$38,[1]Dane!$K$38,IF(A54=[1]Dane!$L$39,[1]Dane!$K$39,IF(A54=[1]Dane!$L$40,[1]Dane!$K$40,IF(A54=[1]Dane!$L$41,[1]Dane!$K$41,""))))))))))))))))))))))))))))))))</f>
        <v>Ausheva Żory, ./Skaba, .</v>
      </c>
      <c r="C54" s="79" t="str">
        <f>[1]Wyniki!U8</f>
        <v xml:space="preserve">(-7) (-8) </v>
      </c>
      <c r="D54" s="72"/>
      <c r="E54" s="83"/>
      <c r="F54" s="83"/>
      <c r="G54" s="83"/>
      <c r="I54" s="78"/>
      <c r="J54" s="63"/>
      <c r="K54" s="73" t="s">
        <v>149</v>
      </c>
      <c r="L54" s="65"/>
    </row>
    <row r="55" spans="1:12" ht="9.9499999999999993" customHeight="1" thickBot="1">
      <c r="A55" s="68"/>
      <c r="B55" s="80"/>
      <c r="C55" s="72"/>
      <c r="D55" s="72"/>
      <c r="E55" s="81"/>
      <c r="F55" s="81"/>
      <c r="G55" s="81"/>
      <c r="I55" s="78"/>
      <c r="J55" s="63"/>
      <c r="K55" s="139"/>
      <c r="L55" s="65"/>
    </row>
    <row r="56" spans="1:12" ht="9.9499999999999993" customHeight="1">
      <c r="A56" s="67"/>
      <c r="B56" s="72"/>
      <c r="C56" s="84" t="s">
        <v>150</v>
      </c>
      <c r="D56" s="72"/>
      <c r="E56" s="65"/>
      <c r="F56" s="65"/>
      <c r="G56" s="65"/>
      <c r="I56" s="78"/>
      <c r="J56" s="65"/>
      <c r="K56" s="76" t="str">
        <f>IF(B27="(2)","",IF(OR(B27="2:0",B27="2:1"),B31,B24))</f>
        <v/>
      </c>
      <c r="L56" s="65"/>
    </row>
    <row r="57" spans="1:12" ht="9.9499999999999993" customHeight="1" thickBot="1">
      <c r="A57" s="67"/>
      <c r="B57" s="74" t="str">
        <f>IF([1]Wyniki!F4&lt;&gt;"",[1]Wyniki!F4,"(3)")</f>
        <v>2:0</v>
      </c>
      <c r="C57" s="85"/>
      <c r="D57" s="72"/>
      <c r="E57" s="65"/>
      <c r="F57" s="65"/>
      <c r="G57" s="65"/>
      <c r="I57" s="86"/>
      <c r="J57" s="65"/>
      <c r="K57" s="87"/>
      <c r="L57" s="65"/>
    </row>
    <row r="58" spans="1:12" ht="9.9499999999999993" customHeight="1">
      <c r="A58" s="67"/>
      <c r="B58" s="74"/>
      <c r="C58" s="88" t="str">
        <f>IF(B57="(3)","",IF(OR(B57="2:0",B57="2:1"),B54,B61))</f>
        <v>Ausheva Żory, ./Skaba, .</v>
      </c>
      <c r="D58" s="72"/>
      <c r="E58" s="65"/>
      <c r="F58" s="65"/>
      <c r="G58" s="65"/>
      <c r="I58" s="86"/>
      <c r="J58" s="90" t="s">
        <v>151</v>
      </c>
      <c r="K58" s="91"/>
      <c r="L58" s="65"/>
    </row>
    <row r="59" spans="1:12" ht="9.9499999999999993" customHeight="1" thickBot="1">
      <c r="A59" s="67"/>
      <c r="B59" s="79" t="str">
        <f>[1]Wyniki!U4</f>
        <v xml:space="preserve">(11) (12) </v>
      </c>
      <c r="C59" s="65"/>
      <c r="D59" s="72"/>
      <c r="E59" s="65"/>
      <c r="F59" s="65"/>
      <c r="G59" s="65"/>
      <c r="I59" s="92" t="str">
        <f>IF([1]Wyniki!F19&lt;&gt;"",[1]Wyniki!F19,"(18)")</f>
        <v>0:2</v>
      </c>
      <c r="J59" s="140"/>
      <c r="K59" s="92" t="str">
        <f>IF([1]Wyniki!F12&lt;&gt;"",[1]Wyniki!F12,"(11)")</f>
        <v>0:2</v>
      </c>
      <c r="L59" s="65"/>
    </row>
    <row r="60" spans="1:12" ht="9.9499999999999993" customHeight="1" thickBot="1">
      <c r="A60" s="68" t="s">
        <v>152</v>
      </c>
      <c r="B60" s="95"/>
      <c r="C60" s="65"/>
      <c r="D60" s="72"/>
      <c r="E60" s="65"/>
      <c r="F60" s="65"/>
      <c r="G60" s="65"/>
      <c r="H60" s="65"/>
      <c r="I60" s="92"/>
      <c r="J60" s="77" t="str">
        <f>IF(K59="(11)","",IF(OR(K59="2:0",K59="2:1"),K56,K64))</f>
        <v>Blicharz Człuchów, ./Gasperowicz,Puszcz, .</v>
      </c>
      <c r="K60" s="92"/>
      <c r="L60" s="65"/>
    </row>
    <row r="61" spans="1:12" ht="9.9499999999999993" customHeight="1">
      <c r="A61" s="68"/>
      <c r="B61" s="69" t="str">
        <f>IF(A60=[1]Dane!$L$10,[1]Dane!$K$10,IF(A60=[1]Dane!$L$11,[1]Dane!$K$11,IF(A60=[1]Dane!$L$12,[1]Dane!$K$12,IF(A60=[1]Dane!$L$13,[1]Dane!$K$13,IF(A60=[1]Dane!$L$14,[1]Dane!$K$14,IF(A60=[1]Dane!$L$15,[1]Dane!$K$15,IF(A60=[1]Dane!$L$16,[1]Dane!$K$16,IF(A60=[1]Dane!$L$17,[1]Dane!$K$17,IF(A60=[1]Dane!$L$18,[1]Dane!$K$18,IF(A60=[1]Dane!$L$19,[1]Dane!$K$19,IF(A60=[1]Dane!$L$20,[1]Dane!$K$20,IF(A60=[1]Dane!$L$21,[1]Dane!$K$21,IF(A60=[1]Dane!$L$22,[1]Dane!$K$22,IF(A60=[1]Dane!$L$23,[1]Dane!$K$23,IF(A60=[1]Dane!$L$24,[1]Dane!$K$24,IF(A60=[1]Dane!$L$25,[1]Dane!$K$25,IF(A60=[1]Dane!$L$26,[1]Dane!$K$26,IF(A60=[1]Dane!$L$27,[1]Dane!$K$27,IF(A60=[1]Dane!$L$28,[1]Dane!$K$28,IF(A60=[1]Dane!$L$29,[1]Dane!$K$29,IF(A60=[1]Dane!$L$30,[1]Dane!$K$30,IF(A60=[1]Dane!$L$31,[1]Dane!$K$31,IF(A60=[1]Dane!$L$32,[1]Dane!$K$32,IF(A60=[1]Dane!$L$33,[1]Dane!$K$33,IF(A60=[1]Dane!$L$34,[1]Dane!$K$34,IF(A60=[1]Dane!$L$35,[1]Dane!$K$35,IF(A60=[1]Dane!$L$36,[1]Dane!$K$36,IF(A60=[1]Dane!$L$37,[1]Dane!$K$37,IF(A60=[1]Dane!$L$38,[1]Dane!$K$38,IF(A60=[1]Dane!$L$39,[1]Dane!$K$39,IF(A60=[1]Dane!$L$40,[1]Dane!$K$40,IF(A60=[1]Dane!$L$41,[1]Dane!$K$41,""))))))))))))))))))))))))))))))))</f>
        <v>Fierek Rumia, ./Kaźmierkiewicz,Sukiennik, .</v>
      </c>
      <c r="C61" s="65"/>
      <c r="D61" s="72"/>
      <c r="E61" s="111"/>
      <c r="F61" s="141"/>
      <c r="G61" s="142"/>
      <c r="H61" s="111"/>
      <c r="I61" s="97" t="str">
        <f>[1]Wyniki!U19</f>
        <v xml:space="preserve">(-10) (-8) </v>
      </c>
      <c r="J61" s="98"/>
      <c r="K61" s="99" t="str">
        <f>[1]Wyniki!U12</f>
        <v xml:space="preserve">(-0) (-0) </v>
      </c>
      <c r="L61" s="65"/>
    </row>
    <row r="62" spans="1:12" ht="9.9499999999999993" customHeight="1" thickBot="1">
      <c r="A62" s="67"/>
      <c r="B62" s="65"/>
      <c r="C62" s="65"/>
      <c r="D62" s="74" t="str">
        <f>IF([1]Wyniki!F15&lt;&gt;"",[1]Wyniki!F15,"(14)")</f>
        <v>2:0</v>
      </c>
      <c r="E62" s="143" t="str">
        <f>IF(D62="(14)","",IF(OR(D62="2:0",D62="2:1"),D53,D73))</f>
        <v>Ausheva Żory, ./Skaba, .</v>
      </c>
      <c r="F62" s="96" t="str">
        <f>IF([1]Wyniki!F21&lt;&gt;"",[1]Wyniki!F21,"(20)")</f>
        <v>2:0</v>
      </c>
      <c r="G62" s="96"/>
      <c r="H62" s="143" t="str">
        <f>IF(I59="(18)","",IF(OR(I59="2:0",I59="2:1"),I52,I68))</f>
        <v>Blicharz Człuchów, ./Gasperowicz,Puszcz, .</v>
      </c>
      <c r="I62" s="102"/>
      <c r="J62" s="103"/>
      <c r="K62" s="104" t="s">
        <v>153</v>
      </c>
      <c r="L62" s="65"/>
    </row>
    <row r="63" spans="1:12" ht="9.9499999999999993" customHeight="1" thickBot="1">
      <c r="A63" s="67"/>
      <c r="B63" s="65"/>
      <c r="C63" s="65"/>
      <c r="D63" s="74"/>
      <c r="E63" s="68" t="s">
        <v>154</v>
      </c>
      <c r="F63" s="96"/>
      <c r="G63" s="96"/>
      <c r="H63" s="73" t="s">
        <v>155</v>
      </c>
      <c r="I63" s="105"/>
      <c r="J63" s="103"/>
      <c r="K63" s="106"/>
      <c r="L63" s="65"/>
    </row>
    <row r="64" spans="1:12" ht="9.9499999999999993" customHeight="1" thickBot="1">
      <c r="A64" s="68" t="s">
        <v>156</v>
      </c>
      <c r="B64" s="69" t="str">
        <f>IF(A64=[1]Dane!$L$10,[1]Dane!$K$10,IF(A64=[1]Dane!$L$11,[1]Dane!$K$11,IF(A64=[1]Dane!$L$12,[1]Dane!$K$12,IF(A64=[1]Dane!$L$13,[1]Dane!$K$13,IF(A64=[1]Dane!$L$14,[1]Dane!$K$14,IF(A64=[1]Dane!$L$15,[1]Dane!$K$15,IF(A64=[1]Dane!$L$16,[1]Dane!$K$16,IF(A64=[1]Dane!$L$17,[1]Dane!$K$17,IF(A64=[1]Dane!$L$18,[1]Dane!$K$18,IF(A64=[1]Dane!$L$19,[1]Dane!$K$19,IF(A64=[1]Dane!$L$20,[1]Dane!$K$20,IF(A64=[1]Dane!$L$21,[1]Dane!$K$21,IF(A64=[1]Dane!$L$22,[1]Dane!$K$22,IF(A64=[1]Dane!$L$23,[1]Dane!$K$23,IF(A64=[1]Dane!$L$24,[1]Dane!$K$24,IF(A64=[1]Dane!$L$25,[1]Dane!$K$25,IF(A64=[1]Dane!$L$26,[1]Dane!$K$26,IF(A64=[1]Dane!$L$27,[1]Dane!$K$27,IF(A64=[1]Dane!$L$28,[1]Dane!$K$28,IF(A64=[1]Dane!$L$29,[1]Dane!$K$29,IF(A64=[1]Dane!$L$30,[1]Dane!$K$30,IF(A64=[1]Dane!$L$31,[1]Dane!$K$31,IF(A64=[1]Dane!$L$32,[1]Dane!$K$32,IF(A64=[1]Dane!$L$33,[1]Dane!$K$33,IF(A64=[1]Dane!$L$34,[1]Dane!$K$34,IF(A64=[1]Dane!$L$35,[1]Dane!$K$35,IF(A64=[1]Dane!$L$36,[1]Dane!$K$36,IF(A64=[1]Dane!$L$37,[1]Dane!$K$37,IF(A64=[1]Dane!$L$38,[1]Dane!$K$38,IF(A64=[1]Dane!$L$39,[1]Dane!$K$39,IF(A64=[1]Dane!$L$40,[1]Dane!$K$40,IF(A64=[1]Dane!$L$41,[1]Dane!$K$41,""))))))))))))))))))))))))))))))))</f>
        <v>Hordyjewicz K-K, ./Parusel,Stanisławska, .</v>
      </c>
      <c r="C64" s="63"/>
      <c r="D64" s="79" t="str">
        <f>[1]Wyniki!U15</f>
        <v xml:space="preserve">(8) (6) </v>
      </c>
      <c r="E64" s="68"/>
      <c r="F64" s="144" t="str">
        <f>[1]Wyniki!U21</f>
        <v xml:space="preserve">(6) (8) </v>
      </c>
      <c r="G64" s="144"/>
      <c r="H64" s="73"/>
      <c r="I64" s="105"/>
      <c r="J64" s="86"/>
      <c r="K64" s="109" t="str">
        <f>IF(C52="(7)","",IF(OR(C52="2:0",C52="2:1"),C58,C47))</f>
        <v>Blicharz Człuchów, ./Gasperowicz,Puszcz, .</v>
      </c>
      <c r="L64" s="65"/>
    </row>
    <row r="65" spans="1:12" ht="9.9499999999999993" customHeight="1">
      <c r="A65" s="68"/>
      <c r="B65" s="110"/>
      <c r="C65" s="63"/>
      <c r="D65" s="72"/>
      <c r="E65" s="65"/>
      <c r="F65" s="96" t="s">
        <v>157</v>
      </c>
      <c r="G65" s="96"/>
      <c r="H65" s="65"/>
      <c r="I65" s="111"/>
      <c r="J65" s="86"/>
      <c r="K65" s="63"/>
      <c r="L65" s="65"/>
    </row>
    <row r="66" spans="1:12" ht="9.9499999999999993" customHeight="1">
      <c r="A66" s="67"/>
      <c r="B66" s="112"/>
      <c r="C66" s="68" t="s">
        <v>158</v>
      </c>
      <c r="D66" s="72"/>
      <c r="E66" s="65"/>
      <c r="F66" s="96"/>
      <c r="G66" s="96"/>
      <c r="I66" s="113" t="s">
        <v>159</v>
      </c>
      <c r="J66" s="78"/>
      <c r="K66" s="63"/>
      <c r="L66" s="65"/>
    </row>
    <row r="67" spans="1:12" ht="9.9499999999999993" customHeight="1" thickBot="1">
      <c r="A67" s="67"/>
      <c r="B67" s="74" t="str">
        <f>IF([1]Wyniki!F5&lt;&gt;"",[1]Wyniki!F5,"(4)")</f>
        <v>0:2</v>
      </c>
      <c r="C67" s="75"/>
      <c r="D67" s="72"/>
      <c r="E67" s="65"/>
      <c r="F67" s="89" t="s">
        <v>160</v>
      </c>
      <c r="G67" s="89"/>
      <c r="I67" s="114"/>
      <c r="J67" s="92" t="str">
        <f>IF([1]Wyniki!F17&lt;&gt;"",[1]Wyniki!F17,"(16)")</f>
        <v>2:0</v>
      </c>
      <c r="K67" s="63"/>
      <c r="L67" s="65"/>
    </row>
    <row r="68" spans="1:12" ht="9.9499999999999993" customHeight="1">
      <c r="A68" s="67"/>
      <c r="B68" s="115"/>
      <c r="C68" s="77" t="str">
        <f>IF(B67="(4)","",IF(OR(B67="2:0",B67="2:1"),B64,B71))</f>
        <v>Biedroń Limanowa, ./Kaińska,Mól, .</v>
      </c>
      <c r="D68" s="72"/>
      <c r="E68" s="65"/>
      <c r="F68" s="89"/>
      <c r="G68" s="89"/>
      <c r="I68" s="88" t="str">
        <f>IF(J67="(16)","",IF(OR(J67="2:0",J67="2:1"),J60,J76))</f>
        <v>Blicharz Człuchów, ./Gasperowicz,Puszcz, .</v>
      </c>
      <c r="J68" s="92"/>
      <c r="K68" s="63"/>
      <c r="L68" s="65"/>
    </row>
    <row r="69" spans="1:12" ht="9.9499999999999993" customHeight="1">
      <c r="A69" s="67"/>
      <c r="B69" s="79" t="str">
        <f>[1]Wyniki!U5</f>
        <v xml:space="preserve">(-11) (-12) </v>
      </c>
      <c r="C69" s="72"/>
      <c r="D69" s="72"/>
      <c r="E69" s="65"/>
      <c r="F69" s="65"/>
      <c r="G69" s="63"/>
      <c r="I69" s="66"/>
      <c r="J69" s="116" t="str">
        <f>[1]Wyniki!U17</f>
        <v xml:space="preserve">(11) (12) </v>
      </c>
      <c r="K69" s="63"/>
      <c r="L69" s="65"/>
    </row>
    <row r="70" spans="1:12" ht="9.9499999999999993" customHeight="1" thickBot="1">
      <c r="A70" s="68" t="s">
        <v>161</v>
      </c>
      <c r="B70" s="95"/>
      <c r="C70" s="72"/>
      <c r="D70" s="117"/>
      <c r="E70" s="81"/>
      <c r="F70" s="81"/>
      <c r="G70" s="63"/>
      <c r="I70" s="66"/>
      <c r="J70" s="86"/>
      <c r="K70" s="73" t="s">
        <v>162</v>
      </c>
      <c r="L70" s="65"/>
    </row>
    <row r="71" spans="1:12" ht="9.9499999999999993" customHeight="1" thickBot="1">
      <c r="A71" s="68"/>
      <c r="B71" s="69" t="str">
        <f>IF(A70=[1]Dane!$L$10,[1]Dane!$K$10,IF(A70=[1]Dane!$L$11,[1]Dane!$K$11,IF(A70=[1]Dane!$L$12,[1]Dane!$K$12,IF(A70=[1]Dane!$L$13,[1]Dane!$K$13,IF(A70=[1]Dane!$L$14,[1]Dane!$K$14,IF(A70=[1]Dane!$L$15,[1]Dane!$K$15,IF(A70=[1]Dane!$L$16,[1]Dane!$K$16,IF(A70=[1]Dane!$L$17,[1]Dane!$K$17,IF(A70=[1]Dane!$L$18,[1]Dane!$K$18,IF(A70=[1]Dane!$L$19,[1]Dane!$K$19,IF(A70=[1]Dane!$L$20,[1]Dane!$K$20,IF(A70=[1]Dane!$L$21,[1]Dane!$K$21,IF(A70=[1]Dane!$L$22,[1]Dane!$K$22,IF(A70=[1]Dane!$L$23,[1]Dane!$K$23,IF(A70=[1]Dane!$L$24,[1]Dane!$K$24,IF(A70=[1]Dane!$L$25,[1]Dane!$K$25,IF(A70=[1]Dane!$L$26,[1]Dane!$K$26,IF(A70=[1]Dane!$L$27,[1]Dane!$K$27,IF(A70=[1]Dane!$L$28,[1]Dane!$K$28,IF(A70=[1]Dane!$L$29,[1]Dane!$K$29,IF(A70=[1]Dane!$L$30,[1]Dane!$K$30,IF(A70=[1]Dane!$L$31,[1]Dane!$K$31,IF(A70=[1]Dane!$L$32,[1]Dane!$K$32,IF(A70=[1]Dane!$L$33,[1]Dane!$K$33,IF(A70=[1]Dane!$L$34,[1]Dane!$K$34,IF(A70=[1]Dane!$L$35,[1]Dane!$K$35,IF(A70=[1]Dane!$L$36,[1]Dane!$K$36,IF(A70=[1]Dane!$L$37,[1]Dane!$K$37,IF(A70=[1]Dane!$L$38,[1]Dane!$K$38,IF(A70=[1]Dane!$L$39,[1]Dane!$K$39,IF(A70=[1]Dane!$L$40,[1]Dane!$K$40,IF(A70=[1]Dane!$L$41,[1]Dane!$K$41,""))))))))))))))))))))))))))))))))</f>
        <v>Biedroń Limanowa, ./Kaińska,Mól, .</v>
      </c>
      <c r="C71" s="72"/>
      <c r="D71" s="84" t="s">
        <v>163</v>
      </c>
      <c r="E71" s="65"/>
      <c r="F71" s="65"/>
      <c r="G71" s="63"/>
      <c r="I71" s="66"/>
      <c r="J71" s="86"/>
      <c r="K71" s="82"/>
      <c r="L71" s="65"/>
    </row>
    <row r="72" spans="1:12" ht="9.9499999999999993" customHeight="1" thickBot="1">
      <c r="A72" s="67"/>
      <c r="B72" s="65"/>
      <c r="C72" s="74" t="str">
        <f>IF([1]Wyniki!F9&lt;&gt;"",[1]Wyniki!F9,"(8)")</f>
        <v>1:2</v>
      </c>
      <c r="D72" s="85"/>
      <c r="E72" s="65"/>
      <c r="F72" s="66"/>
      <c r="G72" s="66"/>
      <c r="I72" s="66"/>
      <c r="J72" s="103"/>
      <c r="K72" s="76" t="str">
        <f>IF(B17="(1)","",IF(OR(B17="2:0",B17="2:1"),B21,B14))</f>
        <v>Dawidowicz Rozprza, ./Odrzywół,Włodarczyk, .</v>
      </c>
      <c r="L72" s="65"/>
    </row>
    <row r="73" spans="1:12" ht="9.9499999999999993" customHeight="1">
      <c r="A73" s="62"/>
      <c r="B73" s="62"/>
      <c r="C73" s="74"/>
      <c r="D73" s="88" t="str">
        <f>IF(C72="(8)","",IF(OR(C72="2:0",C72="2:1"),C68,C78))</f>
        <v>Aksamit Opole 10, ./Mazur,Znańska, .</v>
      </c>
      <c r="E73" s="65"/>
      <c r="F73" s="66"/>
      <c r="G73" s="66"/>
      <c r="I73" s="66"/>
      <c r="J73" s="103"/>
      <c r="K73" s="87"/>
      <c r="L73" s="65"/>
    </row>
    <row r="74" spans="1:12" ht="9.9499999999999993" customHeight="1">
      <c r="A74" s="62"/>
      <c r="B74" s="62"/>
      <c r="C74" s="79" t="str">
        <f>[1]Wyniki!U9</f>
        <v>(13) (-4) (-6)</v>
      </c>
      <c r="D74" s="65"/>
      <c r="E74" s="65"/>
      <c r="F74" s="66"/>
      <c r="G74" s="66"/>
      <c r="I74" s="66"/>
      <c r="J74" s="118" t="s">
        <v>164</v>
      </c>
      <c r="K74" s="91"/>
      <c r="L74" s="65"/>
    </row>
    <row r="75" spans="1:12" ht="9.9499999999999993" customHeight="1" thickBot="1">
      <c r="A75" s="62"/>
      <c r="B75" s="62"/>
      <c r="C75" s="72"/>
      <c r="D75" s="65"/>
      <c r="E75" s="65"/>
      <c r="I75" s="66"/>
      <c r="J75" s="119"/>
      <c r="K75" s="92" t="str">
        <f>IF([1]Wyniki!F13&lt;&gt;"",[1]Wyniki!F13,"(12)")</f>
        <v>0:2</v>
      </c>
      <c r="L75" s="65"/>
    </row>
    <row r="76" spans="1:12" ht="9.9499999999999993" customHeight="1">
      <c r="A76" s="62"/>
      <c r="B76" s="62"/>
      <c r="C76" s="120"/>
      <c r="D76" s="65"/>
      <c r="E76" s="65"/>
      <c r="I76" s="66"/>
      <c r="J76" s="88" t="str">
        <f>IF(K75="(12)","",IF(OR(K75="2:0",K75="2:1"),K72,K80))</f>
        <v>Biedroń Limanowa, ./Kaińska,Mól, .</v>
      </c>
      <c r="K76" s="92"/>
      <c r="L76" s="65"/>
    </row>
    <row r="77" spans="1:12" ht="9.9499999999999993" customHeight="1" thickBot="1">
      <c r="A77" s="62"/>
      <c r="B77" s="68" t="s">
        <v>165</v>
      </c>
      <c r="C77" s="121"/>
      <c r="D77" s="65"/>
      <c r="E77" s="63"/>
      <c r="I77" s="66"/>
      <c r="J77" s="63"/>
      <c r="K77" s="99" t="str">
        <f>[1]Wyniki!U13</f>
        <v xml:space="preserve">(-8) (-6) </v>
      </c>
      <c r="L77" s="63"/>
    </row>
    <row r="78" spans="1:12" ht="9.9499999999999993" customHeight="1">
      <c r="A78" s="62"/>
      <c r="B78" s="68"/>
      <c r="C78" s="69" t="str">
        <f>IF(B77=[1]Dane!$L$10,[1]Dane!$K$10,IF(B77=[1]Dane!$L$11,[1]Dane!$K$11,IF(B77=[1]Dane!$L$12,[1]Dane!$K$12,IF(B77=[1]Dane!$L$13,[1]Dane!$K$13,IF(B77=[1]Dane!$L$14,[1]Dane!$K$14,IF(B77=[1]Dane!$L$15,[1]Dane!$K$15,IF(B77=[1]Dane!$L$16,[1]Dane!$K$16,IF(B77=[1]Dane!$L$17,[1]Dane!$K$17,IF(B77=[1]Dane!$L$18,[1]Dane!$K$18,IF(B77=[1]Dane!$L$19,[1]Dane!$K$19,IF(B77=[1]Dane!$L$20,[1]Dane!$K$20,IF(B77=[1]Dane!$L$21,[1]Dane!$K$21,IF(B77=[1]Dane!$L$22,[1]Dane!$K$22,IF(B77=[1]Dane!$L$23,[1]Dane!$K$23,IF(B77=[1]Dane!$L$24,[1]Dane!$K$24,IF(B77=[1]Dane!$L$25,[1]Dane!$K$25,IF(B77=[1]Dane!$L$26,[1]Dane!$K$26,IF(B77=[1]Dane!$L$27,[1]Dane!$K$27,IF(B77=[1]Dane!$L$28,[1]Dane!$K$28,IF(B77=[1]Dane!$L$29,[1]Dane!$K$29,IF(B77=[1]Dane!$L$30,[1]Dane!$K$30,IF(B77=[1]Dane!$L$31,[1]Dane!$K$31,IF(B77=[1]Dane!$L$32,[1]Dane!$K$32,IF(B77=[1]Dane!$L$33,[1]Dane!$K$33,IF(B77=[1]Dane!$L$34,[1]Dane!$K$34,IF(B77=[1]Dane!$L$35,[1]Dane!$K$35,IF(B77=[1]Dane!$L$36,[1]Dane!$K$36,IF(B77=[1]Dane!$L$37,[1]Dane!$K$37,IF(B77=[1]Dane!$L$38,[1]Dane!$K$38,IF(B77=[1]Dane!$L$39,[1]Dane!$K$39,IF(B77=[1]Dane!$L$40,[1]Dane!$K$40,IF(B77=[1]Dane!$L$41,[1]Dane!$K$41,""))))))))))))))))))))))))))))))))</f>
        <v>Aksamit Opole 10, ./Mazur,Znańska, .</v>
      </c>
      <c r="D78" s="65"/>
      <c r="E78" s="63"/>
      <c r="I78" s="66"/>
      <c r="J78" s="63"/>
      <c r="K78" s="104" t="s">
        <v>166</v>
      </c>
      <c r="L78" s="63"/>
    </row>
    <row r="79" spans="1:12" ht="9.9499999999999993" customHeight="1" thickBot="1">
      <c r="A79" s="62"/>
      <c r="B79" s="62"/>
      <c r="C79" s="65"/>
      <c r="D79" s="65"/>
      <c r="E79" s="63"/>
      <c r="F79" s="66"/>
      <c r="G79" s="66"/>
      <c r="I79" s="63"/>
      <c r="J79" s="63"/>
      <c r="K79" s="106"/>
      <c r="L79" s="63"/>
    </row>
    <row r="80" spans="1:12" ht="9.9499999999999993" customHeight="1">
      <c r="A80" s="62"/>
      <c r="B80" s="62"/>
      <c r="C80" s="65"/>
      <c r="D80" s="65"/>
      <c r="E80" s="63"/>
      <c r="F80" s="66"/>
      <c r="G80" s="66"/>
      <c r="I80" s="66"/>
      <c r="J80" s="66"/>
      <c r="K80" s="109" t="str">
        <f>IF(C72="(8)","",IF(OR(C72="2:0",C72="2:1"),C78,C68))</f>
        <v>Biedroń Limanowa, ./Kaińska,Mól, .</v>
      </c>
      <c r="L80" s="63"/>
    </row>
    <row r="81" spans="1:12" ht="9.9499999999999993" customHeight="1">
      <c r="A81" s="62"/>
      <c r="B81" s="62"/>
      <c r="C81" s="65"/>
      <c r="D81" s="65"/>
      <c r="E81" s="63"/>
      <c r="F81" s="66"/>
      <c r="G81" s="66"/>
      <c r="H81" s="63"/>
      <c r="I81" s="66"/>
      <c r="J81" s="66"/>
      <c r="K81" s="62"/>
      <c r="L81" s="63"/>
    </row>
    <row r="82" spans="1:12" ht="9.9499999999999993" customHeight="1">
      <c r="A82" s="62"/>
      <c r="B82" s="81"/>
      <c r="C82" s="65"/>
      <c r="D82" s="65"/>
      <c r="E82" s="63"/>
      <c r="F82" s="66"/>
      <c r="G82" s="66"/>
      <c r="H82" s="66"/>
      <c r="I82" s="66"/>
      <c r="J82" s="63"/>
      <c r="K82" s="65"/>
      <c r="L82" s="63"/>
    </row>
    <row r="83" spans="1:12" ht="9.9499999999999993" customHeight="1" thickBot="1">
      <c r="A83" s="67"/>
      <c r="B83" s="81"/>
      <c r="C83" s="65"/>
      <c r="D83" s="65"/>
      <c r="E83" s="63"/>
      <c r="F83" s="66"/>
      <c r="G83" s="66"/>
      <c r="H83" s="66"/>
      <c r="I83" s="66"/>
      <c r="J83" s="63"/>
      <c r="K83" s="65"/>
      <c r="L83" s="63"/>
    </row>
    <row r="84" spans="1:12" ht="24" customHeight="1" thickBot="1">
      <c r="A84" s="66"/>
      <c r="B84" s="145" t="s">
        <v>167</v>
      </c>
      <c r="C84" s="146"/>
      <c r="D84" s="147"/>
      <c r="E84" s="148" t="s">
        <v>168</v>
      </c>
      <c r="F84" s="149"/>
      <c r="G84" s="149"/>
      <c r="H84" s="149"/>
      <c r="I84" s="150"/>
      <c r="J84" s="145" t="s">
        <v>167</v>
      </c>
      <c r="K84" s="151"/>
      <c r="L84" s="66"/>
    </row>
    <row r="85" spans="1:12">
      <c r="B85" s="152"/>
      <c r="C85" s="152"/>
      <c r="D85" s="152"/>
      <c r="E85" s="152"/>
      <c r="F85" s="152"/>
      <c r="G85" s="152"/>
      <c r="H85" s="152"/>
      <c r="I85" s="152"/>
      <c r="J85" s="153"/>
      <c r="K85" s="152"/>
    </row>
    <row r="86" spans="1:12">
      <c r="B86" s="152"/>
      <c r="C86" s="152"/>
      <c r="D86" s="152"/>
      <c r="E86" s="152"/>
      <c r="F86" s="152"/>
      <c r="G86" s="152"/>
      <c r="H86" s="152"/>
      <c r="I86" s="152"/>
      <c r="J86" s="153"/>
      <c r="K86" s="152"/>
    </row>
    <row r="87" spans="1:12">
      <c r="B87" s="152"/>
      <c r="C87" s="152"/>
      <c r="D87" s="152"/>
      <c r="E87" s="152"/>
      <c r="F87" s="152"/>
      <c r="G87" s="152"/>
      <c r="H87" s="152"/>
      <c r="I87" s="152"/>
      <c r="J87" s="153"/>
      <c r="K87" s="152"/>
    </row>
    <row r="88" spans="1:12">
      <c r="B88" s="152"/>
      <c r="C88" s="152"/>
      <c r="D88" s="152"/>
      <c r="E88" s="152"/>
      <c r="F88" s="152"/>
      <c r="G88" s="152"/>
      <c r="H88" s="152"/>
      <c r="I88" s="152"/>
      <c r="J88" s="152"/>
      <c r="K88" s="152"/>
    </row>
    <row r="89" spans="1:12">
      <c r="B89" s="152"/>
      <c r="C89" s="152"/>
      <c r="D89" s="152"/>
      <c r="E89" s="152"/>
      <c r="F89" s="152"/>
      <c r="G89" s="152"/>
      <c r="H89" s="152"/>
      <c r="I89" s="152"/>
      <c r="J89" s="152"/>
      <c r="K89" s="152"/>
    </row>
    <row r="90" spans="1:12">
      <c r="B90" s="152"/>
      <c r="C90" s="152"/>
      <c r="D90" s="152"/>
      <c r="E90" s="152"/>
      <c r="F90" s="152"/>
      <c r="G90" s="152"/>
      <c r="H90" s="152"/>
      <c r="I90" s="152"/>
      <c r="J90" s="152"/>
      <c r="K90" s="152"/>
    </row>
    <row r="91" spans="1:12">
      <c r="B91" s="152"/>
      <c r="C91" s="152"/>
      <c r="D91" s="152"/>
      <c r="E91" s="152"/>
      <c r="F91" s="152"/>
      <c r="G91" s="152"/>
      <c r="H91" s="152"/>
      <c r="I91" s="152"/>
      <c r="J91" s="152"/>
      <c r="K91" s="152"/>
    </row>
    <row r="92" spans="1:12">
      <c r="B92" s="152"/>
      <c r="C92" s="152"/>
      <c r="D92" s="152"/>
      <c r="E92" s="152"/>
      <c r="F92" s="152"/>
      <c r="G92" s="152"/>
      <c r="H92" s="152"/>
      <c r="I92" s="152"/>
      <c r="J92" s="152"/>
      <c r="K92" s="152"/>
    </row>
    <row r="93" spans="1:12">
      <c r="B93" s="152"/>
      <c r="C93" s="152"/>
      <c r="D93" s="152"/>
      <c r="E93" s="152"/>
      <c r="F93" s="152"/>
      <c r="G93" s="152"/>
      <c r="H93" s="152"/>
      <c r="I93" s="152"/>
      <c r="J93" s="152"/>
      <c r="K93" s="152"/>
    </row>
    <row r="94" spans="1:12">
      <c r="B94" s="152"/>
      <c r="C94" s="152"/>
      <c r="D94" s="152"/>
      <c r="E94" s="152"/>
      <c r="F94" s="152"/>
      <c r="G94" s="152"/>
      <c r="H94" s="152"/>
      <c r="I94" s="152"/>
      <c r="J94" s="152"/>
      <c r="K94" s="152"/>
    </row>
    <row r="95" spans="1:12">
      <c r="B95" s="152"/>
      <c r="C95" s="152"/>
      <c r="D95" s="152"/>
      <c r="E95" s="152"/>
      <c r="F95" s="152"/>
      <c r="G95" s="152"/>
      <c r="H95" s="152"/>
      <c r="I95" s="152"/>
      <c r="J95" s="152"/>
      <c r="K95" s="152"/>
    </row>
    <row r="96" spans="1:12">
      <c r="B96" s="152"/>
      <c r="C96" s="152"/>
      <c r="D96" s="152"/>
      <c r="E96" s="152"/>
      <c r="F96" s="152"/>
      <c r="G96" s="152"/>
      <c r="H96" s="152"/>
      <c r="I96" s="152"/>
      <c r="J96" s="152"/>
      <c r="K96" s="152"/>
    </row>
    <row r="97" spans="2:11">
      <c r="B97" s="152"/>
      <c r="C97" s="152"/>
      <c r="D97" s="152"/>
      <c r="E97" s="152"/>
      <c r="F97" s="152"/>
      <c r="G97" s="152"/>
      <c r="H97" s="152"/>
      <c r="I97" s="152"/>
      <c r="J97" s="152"/>
      <c r="K97" s="152"/>
    </row>
    <row r="98" spans="2:11">
      <c r="B98" s="152"/>
      <c r="C98" s="152"/>
      <c r="D98" s="152"/>
      <c r="E98" s="152"/>
      <c r="F98" s="152"/>
      <c r="G98" s="152"/>
      <c r="H98" s="152"/>
      <c r="I98" s="152"/>
      <c r="J98" s="152"/>
      <c r="K98" s="152"/>
    </row>
    <row r="99" spans="2:11">
      <c r="B99" s="152"/>
      <c r="C99" s="152"/>
      <c r="D99" s="152"/>
      <c r="E99" s="152"/>
      <c r="F99" s="152"/>
      <c r="G99" s="152"/>
      <c r="H99" s="152"/>
      <c r="I99" s="152"/>
      <c r="J99" s="152"/>
      <c r="K99" s="152"/>
    </row>
    <row r="100" spans="2:11"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</row>
    <row r="101" spans="2:11"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</row>
    <row r="102" spans="2:11">
      <c r="B102" s="152"/>
      <c r="C102" s="152"/>
      <c r="D102" s="152"/>
      <c r="E102" s="152"/>
      <c r="F102" s="152"/>
      <c r="G102" s="152"/>
      <c r="H102" s="152"/>
      <c r="I102" s="152"/>
      <c r="J102" s="152"/>
      <c r="K102" s="152"/>
    </row>
    <row r="103" spans="2:11"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</row>
    <row r="104" spans="2:11">
      <c r="B104" s="152"/>
      <c r="C104" s="152"/>
      <c r="D104" s="152"/>
      <c r="E104" s="152"/>
      <c r="F104" s="152"/>
      <c r="G104" s="152"/>
      <c r="H104" s="152"/>
      <c r="I104" s="152"/>
      <c r="J104" s="152"/>
      <c r="K104" s="152"/>
    </row>
    <row r="105" spans="2:11">
      <c r="B105" s="152"/>
      <c r="C105" s="152"/>
      <c r="D105" s="152"/>
      <c r="E105" s="152"/>
      <c r="F105" s="152"/>
      <c r="G105" s="152"/>
      <c r="H105" s="152"/>
      <c r="I105" s="152"/>
      <c r="J105" s="152"/>
      <c r="K105" s="152"/>
    </row>
    <row r="106" spans="2:11">
      <c r="B106" s="152"/>
      <c r="C106" s="152"/>
      <c r="D106" s="152"/>
      <c r="E106" s="152"/>
      <c r="F106" s="152"/>
      <c r="G106" s="152"/>
      <c r="H106" s="152"/>
      <c r="I106" s="152"/>
      <c r="J106" s="152"/>
      <c r="K106" s="152"/>
    </row>
    <row r="107" spans="2:11">
      <c r="B107" s="152"/>
      <c r="C107" s="152"/>
      <c r="D107" s="152"/>
      <c r="E107" s="152"/>
      <c r="F107" s="152"/>
      <c r="G107" s="152"/>
      <c r="H107" s="152"/>
      <c r="I107" s="152"/>
      <c r="J107" s="152"/>
      <c r="K107" s="152"/>
    </row>
    <row r="108" spans="2:11">
      <c r="H108" s="152"/>
      <c r="I108" s="152"/>
      <c r="J108" s="152"/>
      <c r="K108" s="152"/>
    </row>
  </sheetData>
  <mergeCells count="83">
    <mergeCell ref="J74:J75"/>
    <mergeCell ref="K75:K76"/>
    <mergeCell ref="B77:B78"/>
    <mergeCell ref="K78:K79"/>
    <mergeCell ref="B84:D84"/>
    <mergeCell ref="E84:I84"/>
    <mergeCell ref="J84:K84"/>
    <mergeCell ref="B67:B68"/>
    <mergeCell ref="F67:G68"/>
    <mergeCell ref="J67:J68"/>
    <mergeCell ref="A70:A71"/>
    <mergeCell ref="K70:K71"/>
    <mergeCell ref="D71:D72"/>
    <mergeCell ref="C72:C73"/>
    <mergeCell ref="D62:D63"/>
    <mergeCell ref="F62:G63"/>
    <mergeCell ref="K62:K63"/>
    <mergeCell ref="E63:E64"/>
    <mergeCell ref="H63:H64"/>
    <mergeCell ref="A64:A65"/>
    <mergeCell ref="F64:G64"/>
    <mergeCell ref="F65:G66"/>
    <mergeCell ref="C66:C67"/>
    <mergeCell ref="I66:I67"/>
    <mergeCell ref="A54:A55"/>
    <mergeCell ref="K54:K55"/>
    <mergeCell ref="C56:C57"/>
    <mergeCell ref="B57:B58"/>
    <mergeCell ref="J58:J59"/>
    <mergeCell ref="I59:I60"/>
    <mergeCell ref="K59:K60"/>
    <mergeCell ref="A60:A61"/>
    <mergeCell ref="B47:B48"/>
    <mergeCell ref="F48:F49"/>
    <mergeCell ref="H48:H49"/>
    <mergeCell ref="I50:I51"/>
    <mergeCell ref="D51:D52"/>
    <mergeCell ref="C52:C53"/>
    <mergeCell ref="E41:E42"/>
    <mergeCell ref="I41:I42"/>
    <mergeCell ref="D42:D43"/>
    <mergeCell ref="F42:F43"/>
    <mergeCell ref="H42:H43"/>
    <mergeCell ref="J42:J43"/>
    <mergeCell ref="J34:J35"/>
    <mergeCell ref="K35:K36"/>
    <mergeCell ref="F36:F37"/>
    <mergeCell ref="H36:H37"/>
    <mergeCell ref="B37:B38"/>
    <mergeCell ref="K38:K39"/>
    <mergeCell ref="C26:C27"/>
    <mergeCell ref="I26:I27"/>
    <mergeCell ref="B27:B28"/>
    <mergeCell ref="J27:J28"/>
    <mergeCell ref="A30:A31"/>
    <mergeCell ref="K30:K31"/>
    <mergeCell ref="D31:D32"/>
    <mergeCell ref="C32:C33"/>
    <mergeCell ref="E21:E22"/>
    <mergeCell ref="H21:H22"/>
    <mergeCell ref="D22:D23"/>
    <mergeCell ref="F22:G23"/>
    <mergeCell ref="K22:K23"/>
    <mergeCell ref="A24:A25"/>
    <mergeCell ref="F24:G24"/>
    <mergeCell ref="A14:A15"/>
    <mergeCell ref="K14:K15"/>
    <mergeCell ref="C16:C17"/>
    <mergeCell ref="B17:B18"/>
    <mergeCell ref="F18:G19"/>
    <mergeCell ref="J18:J19"/>
    <mergeCell ref="I19:I20"/>
    <mergeCell ref="K19:K20"/>
    <mergeCell ref="A20:A21"/>
    <mergeCell ref="F20:G21"/>
    <mergeCell ref="A1:L2"/>
    <mergeCell ref="F3:G4"/>
    <mergeCell ref="F5:G6"/>
    <mergeCell ref="B7:B8"/>
    <mergeCell ref="F7:G8"/>
    <mergeCell ref="I10:I11"/>
    <mergeCell ref="D11:D12"/>
    <mergeCell ref="C12:C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D62"/>
  <sheetViews>
    <sheetView workbookViewId="0">
      <selection activeCell="I23" sqref="I23"/>
    </sheetView>
  </sheetViews>
  <sheetFormatPr defaultRowHeight="15"/>
  <cols>
    <col min="1" max="1" width="5.140625" customWidth="1"/>
    <col min="2" max="2" width="31.42578125" customWidth="1"/>
    <col min="3" max="3" width="19.42578125" customWidth="1"/>
    <col min="4" max="4" width="8.140625" customWidth="1"/>
  </cols>
  <sheetData>
    <row r="1" spans="1:4">
      <c r="A1" s="1"/>
      <c r="B1" s="1"/>
      <c r="C1" s="1"/>
      <c r="D1" s="1"/>
    </row>
    <row r="2" spans="1:4">
      <c r="A2" s="1"/>
      <c r="B2" s="1"/>
      <c r="C2" s="1"/>
      <c r="D2" s="1"/>
    </row>
    <row r="3" spans="1:4">
      <c r="A3" s="1"/>
      <c r="B3" s="1"/>
      <c r="C3" s="1"/>
      <c r="D3" s="1"/>
    </row>
    <row r="4" spans="1:4">
      <c r="A4" s="1"/>
      <c r="B4" s="1"/>
      <c r="C4" s="1"/>
      <c r="D4" s="1"/>
    </row>
    <row r="5" spans="1:4">
      <c r="A5" s="1"/>
      <c r="B5" s="1"/>
      <c r="C5" s="1"/>
      <c r="D5" s="1"/>
    </row>
    <row r="6" spans="1:4" ht="18">
      <c r="A6" s="25" t="s">
        <v>0</v>
      </c>
      <c r="B6" s="25"/>
      <c r="C6" s="25"/>
      <c r="D6" s="25"/>
    </row>
    <row r="7" spans="1:4" ht="18">
      <c r="A7" s="25" t="s">
        <v>1</v>
      </c>
      <c r="B7" s="25"/>
      <c r="C7" s="25"/>
      <c r="D7" s="25"/>
    </row>
    <row r="8" spans="1:4" ht="18">
      <c r="A8" s="25" t="s">
        <v>2</v>
      </c>
      <c r="B8" s="25"/>
      <c r="C8" s="25"/>
      <c r="D8" s="25"/>
    </row>
    <row r="9" spans="1:4" ht="15.75">
      <c r="A9" s="26" t="s">
        <v>57</v>
      </c>
      <c r="B9" s="26"/>
      <c r="C9" s="26"/>
      <c r="D9" s="26"/>
    </row>
    <row r="10" spans="1:4" ht="18">
      <c r="A10" s="27" t="s">
        <v>4</v>
      </c>
      <c r="B10" s="27"/>
      <c r="C10" s="27"/>
      <c r="D10" s="27"/>
    </row>
    <row r="11" spans="1:4" ht="15.75" thickBot="1">
      <c r="A11" s="1"/>
      <c r="B11" s="1"/>
      <c r="C11" s="1"/>
      <c r="D11" s="1"/>
    </row>
    <row r="12" spans="1:4">
      <c r="A12" s="5">
        <v>1</v>
      </c>
      <c r="B12" s="18" t="s">
        <v>58</v>
      </c>
      <c r="C12" s="7" t="s">
        <v>59</v>
      </c>
      <c r="D12" s="9">
        <v>2011</v>
      </c>
    </row>
    <row r="13" spans="1:4" ht="15.75" thickBot="1">
      <c r="A13" s="3"/>
      <c r="B13" s="21" t="s">
        <v>40</v>
      </c>
      <c r="C13" s="8" t="s">
        <v>60</v>
      </c>
      <c r="D13" s="10">
        <v>2011</v>
      </c>
    </row>
    <row r="14" spans="1:4" ht="15.75" thickBot="1">
      <c r="A14" s="3"/>
      <c r="B14" s="22"/>
      <c r="C14" s="19"/>
      <c r="D14" s="20"/>
    </row>
    <row r="15" spans="1:4">
      <c r="A15" s="5">
        <v>2</v>
      </c>
      <c r="B15" s="18" t="s">
        <v>61</v>
      </c>
      <c r="C15" s="7" t="s">
        <v>62</v>
      </c>
      <c r="D15" s="9">
        <v>2010</v>
      </c>
    </row>
    <row r="16" spans="1:4">
      <c r="A16" s="3"/>
      <c r="B16" s="23" t="s">
        <v>39</v>
      </c>
      <c r="C16" s="11" t="s">
        <v>63</v>
      </c>
      <c r="D16" s="12">
        <v>2011</v>
      </c>
    </row>
    <row r="17" spans="1:4" ht="15.75" thickBot="1">
      <c r="A17" s="3"/>
      <c r="B17" s="22"/>
      <c r="C17" s="8" t="s">
        <v>64</v>
      </c>
      <c r="D17" s="10">
        <v>2010</v>
      </c>
    </row>
    <row r="18" spans="1:4" ht="15.75" thickBot="1">
      <c r="A18" s="3"/>
      <c r="B18" s="22"/>
      <c r="C18" s="19"/>
      <c r="D18" s="20"/>
    </row>
    <row r="19" spans="1:4">
      <c r="A19" s="5">
        <v>3</v>
      </c>
      <c r="B19" s="18" t="s">
        <v>65</v>
      </c>
      <c r="C19" s="7" t="s">
        <v>67</v>
      </c>
      <c r="D19" s="9">
        <v>2019</v>
      </c>
    </row>
    <row r="20" spans="1:4">
      <c r="A20" s="3"/>
      <c r="B20" s="24" t="s">
        <v>66</v>
      </c>
      <c r="C20" s="11" t="s">
        <v>68</v>
      </c>
      <c r="D20" s="12">
        <v>2010</v>
      </c>
    </row>
    <row r="21" spans="1:4" ht="15.75" thickBot="1">
      <c r="A21" s="3"/>
      <c r="B21" s="22"/>
      <c r="C21" s="8" t="s">
        <v>69</v>
      </c>
      <c r="D21" s="10">
        <v>2011</v>
      </c>
    </row>
    <row r="22" spans="1:4" ht="15.75" thickBot="1">
      <c r="A22" s="3"/>
      <c r="B22" s="22"/>
      <c r="C22" s="19"/>
      <c r="D22" s="20"/>
    </row>
    <row r="23" spans="1:4">
      <c r="A23" s="5">
        <v>4</v>
      </c>
      <c r="B23" s="18" t="s">
        <v>42</v>
      </c>
      <c r="C23" s="7" t="s">
        <v>70</v>
      </c>
      <c r="D23" s="9">
        <v>2010</v>
      </c>
    </row>
    <row r="24" spans="1:4">
      <c r="A24" s="5"/>
      <c r="B24" s="24" t="s">
        <v>40</v>
      </c>
      <c r="C24" s="11" t="s">
        <v>71</v>
      </c>
      <c r="D24" s="12">
        <v>2011</v>
      </c>
    </row>
    <row r="25" spans="1:4" ht="15.75" thickBot="1">
      <c r="A25" s="3"/>
      <c r="B25" s="22"/>
      <c r="C25" s="8" t="s">
        <v>72</v>
      </c>
      <c r="D25" s="10">
        <v>2010</v>
      </c>
    </row>
    <row r="26" spans="1:4" ht="15.75" thickBot="1">
      <c r="A26" s="3"/>
      <c r="B26" s="22"/>
      <c r="C26" s="19"/>
      <c r="D26" s="20"/>
    </row>
    <row r="27" spans="1:4">
      <c r="A27" s="5">
        <v>5</v>
      </c>
      <c r="B27" s="18" t="s">
        <v>73</v>
      </c>
      <c r="C27" s="7" t="s">
        <v>74</v>
      </c>
      <c r="D27" s="9">
        <v>2010</v>
      </c>
    </row>
    <row r="28" spans="1:4" ht="15.75" thickBot="1">
      <c r="A28" s="3"/>
      <c r="B28" s="24" t="s">
        <v>36</v>
      </c>
      <c r="C28" s="8" t="s">
        <v>75</v>
      </c>
      <c r="D28" s="10">
        <v>2010</v>
      </c>
    </row>
    <row r="29" spans="1:4" ht="15.75" thickBot="1">
      <c r="A29" s="3"/>
      <c r="B29" s="22"/>
      <c r="C29" s="19"/>
      <c r="D29" s="20"/>
    </row>
    <row r="30" spans="1:4">
      <c r="A30" s="3"/>
      <c r="B30" s="18" t="s">
        <v>76</v>
      </c>
      <c r="C30" s="7" t="s">
        <v>77</v>
      </c>
      <c r="D30" s="9">
        <v>2010</v>
      </c>
    </row>
    <row r="31" spans="1:4">
      <c r="A31" s="3"/>
      <c r="B31" s="24" t="s">
        <v>37</v>
      </c>
      <c r="C31" s="11" t="s">
        <v>78</v>
      </c>
      <c r="D31" s="12">
        <v>2010</v>
      </c>
    </row>
    <row r="32" spans="1:4" ht="15.75" thickBot="1">
      <c r="A32" s="3"/>
      <c r="B32" s="24"/>
      <c r="C32" s="8" t="s">
        <v>79</v>
      </c>
      <c r="D32" s="10">
        <v>2010</v>
      </c>
    </row>
    <row r="33" spans="1:4" ht="15.75" thickBot="1">
      <c r="A33" s="3"/>
      <c r="B33" s="22"/>
      <c r="C33" s="19"/>
      <c r="D33" s="20"/>
    </row>
    <row r="34" spans="1:4">
      <c r="A34" s="5">
        <v>7</v>
      </c>
      <c r="B34" s="18" t="s">
        <v>80</v>
      </c>
      <c r="C34" s="7" t="s">
        <v>81</v>
      </c>
      <c r="D34" s="9">
        <v>2010</v>
      </c>
    </row>
    <row r="35" spans="1:4">
      <c r="A35" s="5"/>
      <c r="B35" s="24" t="s">
        <v>40</v>
      </c>
      <c r="C35" s="11" t="s">
        <v>82</v>
      </c>
      <c r="D35" s="12">
        <v>2010</v>
      </c>
    </row>
    <row r="36" spans="1:4" ht="15.75" thickBot="1">
      <c r="A36" s="5"/>
      <c r="B36" s="24"/>
      <c r="C36" s="8" t="s">
        <v>83</v>
      </c>
      <c r="D36" s="10">
        <v>2010</v>
      </c>
    </row>
    <row r="37" spans="1:4" ht="15.75" thickBot="1">
      <c r="A37" s="3"/>
      <c r="B37" s="22"/>
      <c r="C37" s="19"/>
      <c r="D37" s="20"/>
    </row>
    <row r="38" spans="1:4">
      <c r="A38" s="3"/>
      <c r="B38" s="18" t="s">
        <v>84</v>
      </c>
      <c r="C38" s="7" t="s">
        <v>85</v>
      </c>
      <c r="D38" s="9">
        <v>2010</v>
      </c>
    </row>
    <row r="39" spans="1:4">
      <c r="A39" s="3"/>
      <c r="B39" s="24" t="s">
        <v>38</v>
      </c>
      <c r="C39" s="11" t="s">
        <v>86</v>
      </c>
      <c r="D39" s="12">
        <v>2010</v>
      </c>
    </row>
    <row r="40" spans="1:4" ht="15.75" thickBot="1">
      <c r="A40" s="3"/>
      <c r="B40" s="24"/>
      <c r="C40" s="8" t="s">
        <v>87</v>
      </c>
      <c r="D40" s="10">
        <v>2010</v>
      </c>
    </row>
    <row r="41" spans="1:4" ht="15.75" thickBot="1">
      <c r="A41" s="3"/>
      <c r="B41" s="22"/>
      <c r="C41" s="19"/>
      <c r="D41" s="20"/>
    </row>
    <row r="42" spans="1:4">
      <c r="A42" s="5">
        <v>9</v>
      </c>
      <c r="B42" s="18" t="s">
        <v>88</v>
      </c>
      <c r="C42" s="7" t="s">
        <v>89</v>
      </c>
      <c r="D42" s="9">
        <v>2010</v>
      </c>
    </row>
    <row r="43" spans="1:4">
      <c r="A43" s="5"/>
      <c r="B43" s="24" t="s">
        <v>49</v>
      </c>
      <c r="C43" s="11" t="s">
        <v>90</v>
      </c>
      <c r="D43" s="12">
        <v>2011</v>
      </c>
    </row>
    <row r="44" spans="1:4" ht="15.75" thickBot="1">
      <c r="A44" s="5"/>
      <c r="B44" s="24"/>
      <c r="C44" s="8" t="s">
        <v>91</v>
      </c>
      <c r="D44" s="10">
        <v>2010</v>
      </c>
    </row>
    <row r="45" spans="1:4" ht="15.75" thickBot="1">
      <c r="A45" s="3"/>
      <c r="B45" s="22"/>
      <c r="C45" s="19"/>
      <c r="D45" s="20"/>
    </row>
    <row r="46" spans="1:4">
      <c r="A46" s="3"/>
      <c r="B46" s="18" t="s">
        <v>92</v>
      </c>
      <c r="C46" s="7" t="s">
        <v>93</v>
      </c>
      <c r="D46" s="9">
        <v>2010</v>
      </c>
    </row>
    <row r="47" spans="1:4">
      <c r="A47" s="3"/>
      <c r="B47" s="24" t="s">
        <v>41</v>
      </c>
      <c r="C47" s="11" t="s">
        <v>94</v>
      </c>
      <c r="D47" s="12">
        <v>2010</v>
      </c>
    </row>
    <row r="48" spans="1:4" ht="15.75" thickBot="1">
      <c r="A48" s="3"/>
      <c r="B48" s="24"/>
      <c r="C48" s="8" t="s">
        <v>95</v>
      </c>
      <c r="D48" s="10">
        <v>2010</v>
      </c>
    </row>
    <row r="49" spans="1:4" ht="15.75" thickBot="1">
      <c r="A49" s="1"/>
      <c r="B49" s="22"/>
      <c r="C49" s="19"/>
      <c r="D49" s="20"/>
    </row>
    <row r="50" spans="1:4">
      <c r="A50" s="1"/>
      <c r="B50" s="16" t="s">
        <v>55</v>
      </c>
      <c r="C50" s="19"/>
      <c r="D50" s="20"/>
    </row>
    <row r="51" spans="1:4" ht="15.75" thickBot="1">
      <c r="A51" s="1"/>
      <c r="B51" s="17" t="s">
        <v>56</v>
      </c>
      <c r="C51" s="19"/>
      <c r="D51" s="20"/>
    </row>
    <row r="52" spans="1:4">
      <c r="A52" s="1"/>
      <c r="B52" s="22"/>
      <c r="C52" s="19"/>
      <c r="D52" s="20"/>
    </row>
    <row r="53" spans="1:4">
      <c r="A53" s="1"/>
      <c r="B53" s="1"/>
      <c r="C53" s="2"/>
      <c r="D53" s="4"/>
    </row>
    <row r="54" spans="1:4">
      <c r="A54" s="1"/>
      <c r="C54" s="2"/>
      <c r="D54" s="4"/>
    </row>
    <row r="55" spans="1:4">
      <c r="A55" s="1"/>
      <c r="C55" s="2"/>
      <c r="D55" s="2"/>
    </row>
    <row r="56" spans="1:4">
      <c r="A56" s="1"/>
      <c r="B56" s="1"/>
      <c r="C56" s="1"/>
      <c r="D56" s="2"/>
    </row>
    <row r="57" spans="1:4">
      <c r="A57" s="1"/>
      <c r="B57" s="1"/>
      <c r="C57" s="1"/>
      <c r="D57" s="2"/>
    </row>
    <row r="58" spans="1:4">
      <c r="A58" s="1"/>
      <c r="B58" s="1"/>
      <c r="C58" s="1"/>
      <c r="D58" s="2"/>
    </row>
    <row r="59" spans="1:4">
      <c r="A59" s="1"/>
      <c r="B59" s="1"/>
      <c r="C59" s="1"/>
      <c r="D59" s="1"/>
    </row>
    <row r="60" spans="1:4">
      <c r="A60" s="1"/>
      <c r="B60" s="1"/>
      <c r="C60" s="1"/>
      <c r="D60" s="1"/>
    </row>
    <row r="61" spans="1:4">
      <c r="A61" s="1"/>
      <c r="B61" s="1"/>
      <c r="C61" s="1"/>
      <c r="D61" s="1"/>
    </row>
    <row r="62" spans="1:4">
      <c r="A62" s="1"/>
      <c r="B62" s="1"/>
      <c r="C62" s="1"/>
      <c r="D62" s="1"/>
    </row>
  </sheetData>
  <mergeCells count="5"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AC75"/>
  <sheetViews>
    <sheetView workbookViewId="0">
      <selection activeCell="E19" sqref="E19"/>
    </sheetView>
  </sheetViews>
  <sheetFormatPr defaultColWidth="9.140625" defaultRowHeight="15"/>
  <cols>
    <col min="1" max="1" width="9.28515625" style="34" bestFit="1" customWidth="1"/>
    <col min="2" max="2" width="9.140625" style="50"/>
    <col min="3" max="3" width="35.7109375" style="55" customWidth="1"/>
    <col min="4" max="4" width="9.140625" style="56"/>
    <col min="5" max="5" width="35.7109375" style="55" customWidth="1"/>
    <col min="6" max="6" width="11.5703125" style="43" customWidth="1"/>
    <col min="7" max="7" width="4.28515625" style="44" customWidth="1"/>
    <col min="8" max="8" width="1" style="44" customWidth="1"/>
    <col min="9" max="9" width="4.42578125" style="44" customWidth="1"/>
    <col min="10" max="10" width="4.28515625" style="44" customWidth="1"/>
    <col min="11" max="11" width="1" style="44" customWidth="1"/>
    <col min="12" max="13" width="4.28515625" style="44" customWidth="1"/>
    <col min="14" max="14" width="1" style="44" customWidth="1"/>
    <col min="15" max="15" width="4.28515625" style="44" customWidth="1"/>
    <col min="16" max="20" width="9.140625" style="34"/>
    <col min="21" max="21" width="15.28515625" style="34" customWidth="1"/>
    <col min="22" max="22" width="3.7109375" style="34" customWidth="1"/>
    <col min="23" max="23" width="6.140625" style="34" bestFit="1" customWidth="1"/>
    <col min="24" max="24" width="4" style="34" customWidth="1"/>
    <col min="25" max="25" width="3.7109375" style="34" customWidth="1"/>
    <col min="26" max="26" width="4.28515625" style="34" customWidth="1"/>
    <col min="27" max="27" width="4.42578125" style="34" customWidth="1"/>
    <col min="28" max="16384" width="9.140625" style="34"/>
  </cols>
  <sheetData>
    <row r="1" spans="1:29">
      <c r="A1" s="28" t="s">
        <v>96</v>
      </c>
      <c r="B1" s="28" t="s">
        <v>97</v>
      </c>
      <c r="C1" s="52" t="s">
        <v>98</v>
      </c>
      <c r="D1" s="52"/>
      <c r="E1" s="52" t="s">
        <v>99</v>
      </c>
      <c r="F1" s="28" t="s">
        <v>100</v>
      </c>
      <c r="G1" s="29" t="s">
        <v>101</v>
      </c>
      <c r="H1" s="29"/>
      <c r="I1" s="30"/>
      <c r="J1" s="31" t="s">
        <v>102</v>
      </c>
      <c r="K1" s="29"/>
      <c r="L1" s="30"/>
      <c r="M1" s="31" t="s">
        <v>103</v>
      </c>
      <c r="N1" s="29"/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3"/>
      <c r="AC1" s="33"/>
    </row>
    <row r="2" spans="1:29" ht="26.25">
      <c r="A2" s="28">
        <v>1</v>
      </c>
      <c r="B2" s="28" t="s">
        <v>104</v>
      </c>
      <c r="C2" s="53" t="str">
        <f>[2]Diagram!B14</f>
        <v>Czuba Andrychów, ./Kosztur,Stachura, .</v>
      </c>
      <c r="D2" s="54" t="str">
        <f t="shared" ref="D2:D23" si="0">IF(C2&lt;&gt;"","vs","")</f>
        <v>vs</v>
      </c>
      <c r="E2" s="53" t="str">
        <f>[2]Diagram!B21</f>
        <v>Hryncewicz Piła, ./Komisarek,Łobaczewski, .</v>
      </c>
      <c r="F2" s="35" t="str">
        <f t="shared" ref="F2:F23" si="1">IF(X2&lt;&gt;"",X2,IF(W2&lt;&gt;"",W2,IF(V2&lt;&gt;"",V2,"")))</f>
        <v>0:2</v>
      </c>
      <c r="G2" s="36">
        <v>12</v>
      </c>
      <c r="H2" s="37" t="str">
        <f t="shared" ref="H2:H23" si="2">IF(G2&lt;&gt;"",":","")</f>
        <v>:</v>
      </c>
      <c r="I2" s="36">
        <v>15</v>
      </c>
      <c r="J2" s="38">
        <v>12</v>
      </c>
      <c r="K2" s="37" t="str">
        <f t="shared" ref="K2:K23" si="3">IF(J2&lt;&gt;"",":","")</f>
        <v>:</v>
      </c>
      <c r="L2" s="36">
        <v>15</v>
      </c>
      <c r="M2" s="38"/>
      <c r="N2" s="37" t="str">
        <f t="shared" ref="N2:N23" si="4">IF(M2&lt;&gt;"",":","")</f>
        <v/>
      </c>
      <c r="O2" s="39"/>
      <c r="P2" s="32"/>
      <c r="Q2" s="32"/>
      <c r="R2" s="32" t="str">
        <f t="shared" ref="R2:R63" si="5">IF(G2&lt;&gt;"",IF(G2&lt;I2,"(-"&amp;G2&amp;")","("&amp;I2&amp;")"),"")</f>
        <v>(-12)</v>
      </c>
      <c r="S2" s="32" t="str">
        <f t="shared" ref="S2:S63" si="6">IF(J2&lt;&gt;"",IF(J2&lt;L2,"(-"&amp;J2&amp;")","("&amp;L2&amp;")"),"")</f>
        <v>(-12)</v>
      </c>
      <c r="T2" s="32" t="str">
        <f t="shared" ref="T2:T63" si="7">IF(M2&lt;&gt;"",IF(M2&lt;O2,"(-"&amp;M2&amp;")","("&amp;O2&amp;")"),"")</f>
        <v/>
      </c>
      <c r="U2" s="40" t="str">
        <f t="shared" ref="U2:U63" si="8">R2&amp;" "&amp;S2&amp;" "&amp;T2</f>
        <v xml:space="preserve">(-12) (-12) </v>
      </c>
      <c r="V2" s="32" t="str">
        <f t="shared" ref="V2:V63" si="9">IF(G2&lt;&gt;"",IF(G2&gt;I2,"1:0","0:1"),"")</f>
        <v>0:1</v>
      </c>
      <c r="W2" s="32" t="str">
        <f t="shared" ref="W2:W63" si="10">IF(J2&lt;&gt;"",IF(J2&gt;L2,IF(G2&gt;I2,"2:0","1:1"),IF(G2&gt;I2,"1:1","0:2")),"")</f>
        <v>0:2</v>
      </c>
      <c r="X2" s="32" t="str">
        <f t="shared" ref="X2:X63" si="11">IF(M2&lt;&gt;"",IF(W2="1:1",IF(M2&gt;O2,"2:1","1:2"),""),"")</f>
        <v/>
      </c>
      <c r="Y2" s="41"/>
      <c r="Z2" s="41"/>
      <c r="AA2" s="32"/>
      <c r="AB2" s="33"/>
      <c r="AC2" s="33"/>
    </row>
    <row r="3" spans="1:29">
      <c r="A3" s="28">
        <v>2</v>
      </c>
      <c r="B3" s="28" t="s">
        <v>104</v>
      </c>
      <c r="C3" s="53" t="str">
        <f>[2]Diagram!B24</f>
        <v>Olejniczak Nysa, ./Jankowicz,Dunat, .</v>
      </c>
      <c r="D3" s="54" t="str">
        <f t="shared" si="0"/>
        <v>vs</v>
      </c>
      <c r="E3" s="53" t="str">
        <f>[2]Diagram!B31</f>
        <v/>
      </c>
      <c r="F3" s="35" t="str">
        <f t="shared" si="1"/>
        <v>2:0</v>
      </c>
      <c r="G3" s="36">
        <v>15</v>
      </c>
      <c r="H3" s="37" t="str">
        <f t="shared" si="2"/>
        <v>:</v>
      </c>
      <c r="I3" s="39">
        <v>0</v>
      </c>
      <c r="J3" s="38">
        <v>15</v>
      </c>
      <c r="K3" s="37" t="str">
        <f t="shared" si="3"/>
        <v>:</v>
      </c>
      <c r="L3" s="36">
        <v>0</v>
      </c>
      <c r="M3" s="38"/>
      <c r="N3" s="37" t="str">
        <f t="shared" si="4"/>
        <v/>
      </c>
      <c r="O3" s="39"/>
      <c r="P3" s="32"/>
      <c r="Q3" s="32"/>
      <c r="R3" s="32" t="str">
        <f t="shared" si="5"/>
        <v>(0)</v>
      </c>
      <c r="S3" s="32" t="str">
        <f t="shared" si="6"/>
        <v>(0)</v>
      </c>
      <c r="T3" s="32" t="str">
        <f t="shared" si="7"/>
        <v/>
      </c>
      <c r="U3" s="40" t="str">
        <f t="shared" si="8"/>
        <v xml:space="preserve">(0) (0) </v>
      </c>
      <c r="V3" s="32" t="str">
        <f t="shared" si="9"/>
        <v>1:0</v>
      </c>
      <c r="W3" s="32" t="str">
        <f t="shared" si="10"/>
        <v>2:0</v>
      </c>
      <c r="X3" s="32" t="str">
        <f t="shared" si="11"/>
        <v/>
      </c>
      <c r="Y3" s="32"/>
      <c r="Z3" s="32"/>
      <c r="AA3" s="32"/>
      <c r="AB3" s="33"/>
      <c r="AC3" s="33"/>
    </row>
    <row r="4" spans="1:29">
      <c r="A4" s="28">
        <v>3</v>
      </c>
      <c r="B4" s="28" t="s">
        <v>104</v>
      </c>
      <c r="C4" s="53" t="str">
        <f>[2]Diagram!B54</f>
        <v/>
      </c>
      <c r="D4" s="54" t="str">
        <f t="shared" si="0"/>
        <v/>
      </c>
      <c r="E4" s="53" t="str">
        <f>[2]Diagram!B61</f>
        <v>Dobryłko Mosty, ./Tomkowicz,Wica, .</v>
      </c>
      <c r="F4" s="35" t="str">
        <f t="shared" si="1"/>
        <v>0:2</v>
      </c>
      <c r="G4" s="36">
        <v>0</v>
      </c>
      <c r="H4" s="37" t="str">
        <f t="shared" si="2"/>
        <v>:</v>
      </c>
      <c r="I4" s="39">
        <v>15</v>
      </c>
      <c r="J4" s="38">
        <v>0</v>
      </c>
      <c r="K4" s="37" t="str">
        <f t="shared" si="3"/>
        <v>:</v>
      </c>
      <c r="L4" s="36">
        <v>15</v>
      </c>
      <c r="M4" s="38"/>
      <c r="N4" s="37" t="str">
        <f t="shared" si="4"/>
        <v/>
      </c>
      <c r="O4" s="39"/>
      <c r="P4" s="32"/>
      <c r="Q4" s="32"/>
      <c r="R4" s="32" t="str">
        <f t="shared" si="5"/>
        <v>(-0)</v>
      </c>
      <c r="S4" s="32" t="str">
        <f t="shared" si="6"/>
        <v>(-0)</v>
      </c>
      <c r="T4" s="32" t="str">
        <f t="shared" si="7"/>
        <v/>
      </c>
      <c r="U4" s="40" t="str">
        <f t="shared" si="8"/>
        <v xml:space="preserve">(-0) (-0) </v>
      </c>
      <c r="V4" s="32" t="str">
        <f t="shared" si="9"/>
        <v>0:1</v>
      </c>
      <c r="W4" s="32" t="str">
        <f t="shared" si="10"/>
        <v>0:2</v>
      </c>
      <c r="X4" s="32" t="str">
        <f t="shared" si="11"/>
        <v/>
      </c>
      <c r="Y4" s="32"/>
      <c r="Z4" s="32"/>
      <c r="AA4" s="32"/>
      <c r="AB4" s="33"/>
      <c r="AC4" s="33"/>
    </row>
    <row r="5" spans="1:29">
      <c r="A5" s="28">
        <v>4</v>
      </c>
      <c r="B5" s="28" t="s">
        <v>104</v>
      </c>
      <c r="C5" s="53" t="str">
        <f>[2]Diagram!B64</f>
        <v>Bydłowski Brzeg, ./Paprotny, Zamojski, .</v>
      </c>
      <c r="D5" s="54" t="str">
        <f t="shared" si="0"/>
        <v>vs</v>
      </c>
      <c r="E5" s="53" t="str">
        <f>[2]Diagram!B71</f>
        <v>Borys Świdnik, ./Kusiński,Przybysz, .</v>
      </c>
      <c r="F5" s="35" t="str">
        <f t="shared" si="1"/>
        <v>2:1</v>
      </c>
      <c r="G5" s="36">
        <v>12</v>
      </c>
      <c r="H5" s="37" t="str">
        <f t="shared" si="2"/>
        <v>:</v>
      </c>
      <c r="I5" s="39">
        <v>15</v>
      </c>
      <c r="J5" s="38">
        <v>15</v>
      </c>
      <c r="K5" s="37" t="str">
        <f t="shared" si="3"/>
        <v>:</v>
      </c>
      <c r="L5" s="36">
        <v>8</v>
      </c>
      <c r="M5" s="38">
        <v>11</v>
      </c>
      <c r="N5" s="37" t="str">
        <f t="shared" si="4"/>
        <v>:</v>
      </c>
      <c r="O5" s="39">
        <v>3</v>
      </c>
      <c r="P5" s="32"/>
      <c r="Q5" s="32"/>
      <c r="R5" s="32" t="str">
        <f t="shared" si="5"/>
        <v>(-12)</v>
      </c>
      <c r="S5" s="32" t="str">
        <f t="shared" si="6"/>
        <v>(8)</v>
      </c>
      <c r="T5" s="32" t="str">
        <f t="shared" si="7"/>
        <v>(3)</v>
      </c>
      <c r="U5" s="40" t="str">
        <f t="shared" si="8"/>
        <v>(-12) (8) (3)</v>
      </c>
      <c r="V5" s="32" t="str">
        <f t="shared" si="9"/>
        <v>0:1</v>
      </c>
      <c r="W5" s="32" t="str">
        <f t="shared" si="10"/>
        <v>1:1</v>
      </c>
      <c r="X5" s="32" t="str">
        <f t="shared" si="11"/>
        <v>2:1</v>
      </c>
      <c r="Y5" s="32"/>
      <c r="Z5" s="32"/>
      <c r="AA5" s="32"/>
      <c r="AB5" s="33"/>
      <c r="AC5" s="33"/>
    </row>
    <row r="6" spans="1:29" ht="26.25">
      <c r="A6" s="28">
        <v>5</v>
      </c>
      <c r="B6" s="28" t="s">
        <v>105</v>
      </c>
      <c r="C6" s="53" t="str">
        <f>[2]Diagram!C7</f>
        <v>Różański K-Koźle, ./Bryła,Kruk,, .</v>
      </c>
      <c r="D6" s="54" t="str">
        <f t="shared" si="0"/>
        <v>vs</v>
      </c>
      <c r="E6" s="53" t="str">
        <f>[2]Diagram!C18</f>
        <v>Hryncewicz Piła, ./Komisarek,Łobaczewski, .</v>
      </c>
      <c r="F6" s="35" t="str">
        <f t="shared" si="1"/>
        <v>0:2</v>
      </c>
      <c r="G6" s="36">
        <v>9</v>
      </c>
      <c r="H6" s="37" t="str">
        <f t="shared" si="2"/>
        <v>:</v>
      </c>
      <c r="I6" s="39">
        <v>15</v>
      </c>
      <c r="J6" s="38">
        <v>8</v>
      </c>
      <c r="K6" s="37" t="str">
        <f t="shared" si="3"/>
        <v>:</v>
      </c>
      <c r="L6" s="36">
        <v>15</v>
      </c>
      <c r="M6" s="38"/>
      <c r="N6" s="37" t="str">
        <f t="shared" si="4"/>
        <v/>
      </c>
      <c r="O6" s="39"/>
      <c r="P6" s="32"/>
      <c r="Q6" s="32"/>
      <c r="R6" s="32" t="str">
        <f t="shared" si="5"/>
        <v>(-9)</v>
      </c>
      <c r="S6" s="32" t="str">
        <f t="shared" si="6"/>
        <v>(-8)</v>
      </c>
      <c r="T6" s="32" t="str">
        <f t="shared" si="7"/>
        <v/>
      </c>
      <c r="U6" s="40" t="str">
        <f t="shared" si="8"/>
        <v xml:space="preserve">(-9) (-8) </v>
      </c>
      <c r="V6" s="32" t="str">
        <f t="shared" si="9"/>
        <v>0:1</v>
      </c>
      <c r="W6" s="32" t="str">
        <f t="shared" si="10"/>
        <v>0:2</v>
      </c>
      <c r="X6" s="32" t="str">
        <f t="shared" si="11"/>
        <v/>
      </c>
      <c r="Y6" s="32"/>
      <c r="Z6" s="32"/>
      <c r="AA6" s="32"/>
      <c r="AB6" s="33"/>
      <c r="AC6" s="33"/>
    </row>
    <row r="7" spans="1:29">
      <c r="A7" s="28">
        <v>6</v>
      </c>
      <c r="B7" s="28" t="s">
        <v>105</v>
      </c>
      <c r="C7" s="53" t="str">
        <f>[2]Diagram!C28</f>
        <v>Olejniczak Nysa, ./Jankowicz,Dunat, .</v>
      </c>
      <c r="D7" s="54" t="str">
        <f t="shared" si="0"/>
        <v>vs</v>
      </c>
      <c r="E7" s="53" t="str">
        <f>[2]Diagram!C38</f>
        <v>Arach Nakło, ./Kowalski,Majchrzak, .</v>
      </c>
      <c r="F7" s="35" t="str">
        <f t="shared" si="1"/>
        <v>2:1</v>
      </c>
      <c r="G7" s="36">
        <v>15</v>
      </c>
      <c r="H7" s="37" t="str">
        <f t="shared" si="2"/>
        <v>:</v>
      </c>
      <c r="I7" s="39">
        <v>12</v>
      </c>
      <c r="J7" s="38">
        <v>13</v>
      </c>
      <c r="K7" s="37" t="str">
        <f t="shared" si="3"/>
        <v>:</v>
      </c>
      <c r="L7" s="36">
        <v>15</v>
      </c>
      <c r="M7" s="38">
        <v>11</v>
      </c>
      <c r="N7" s="37" t="str">
        <f t="shared" si="4"/>
        <v>:</v>
      </c>
      <c r="O7" s="39">
        <v>7</v>
      </c>
      <c r="P7" s="32"/>
      <c r="Q7" s="32"/>
      <c r="R7" s="32" t="str">
        <f t="shared" si="5"/>
        <v>(12)</v>
      </c>
      <c r="S7" s="32" t="str">
        <f t="shared" si="6"/>
        <v>(-13)</v>
      </c>
      <c r="T7" s="32" t="str">
        <f t="shared" si="7"/>
        <v>(7)</v>
      </c>
      <c r="U7" s="40" t="str">
        <f t="shared" si="8"/>
        <v>(12) (-13) (7)</v>
      </c>
      <c r="V7" s="32" t="str">
        <f t="shared" si="9"/>
        <v>1:0</v>
      </c>
      <c r="W7" s="32" t="str">
        <f t="shared" si="10"/>
        <v>1:1</v>
      </c>
      <c r="X7" s="32" t="str">
        <f t="shared" si="11"/>
        <v>2:1</v>
      </c>
      <c r="Y7" s="32"/>
      <c r="Z7" s="32"/>
      <c r="AA7" s="32"/>
      <c r="AB7" s="33"/>
      <c r="AC7" s="33"/>
    </row>
    <row r="8" spans="1:29">
      <c r="A8" s="28">
        <v>7</v>
      </c>
      <c r="B8" s="28" t="s">
        <v>105</v>
      </c>
      <c r="C8" s="53" t="str">
        <f>[2]Diagram!C47</f>
        <v>Dzido Radlin, ./Patas, .</v>
      </c>
      <c r="D8" s="54" t="str">
        <f t="shared" si="0"/>
        <v>vs</v>
      </c>
      <c r="E8" s="53" t="str">
        <f>[2]Diagram!C58</f>
        <v>Dobryłko Mosty, ./Tomkowicz,Wica, .</v>
      </c>
      <c r="F8" s="35" t="str">
        <f t="shared" si="1"/>
        <v>1:2</v>
      </c>
      <c r="G8" s="36">
        <v>15</v>
      </c>
      <c r="H8" s="37" t="str">
        <f t="shared" si="2"/>
        <v>:</v>
      </c>
      <c r="I8" s="39">
        <v>12</v>
      </c>
      <c r="J8" s="38">
        <v>5</v>
      </c>
      <c r="K8" s="37" t="str">
        <f t="shared" si="3"/>
        <v>:</v>
      </c>
      <c r="L8" s="36">
        <v>15</v>
      </c>
      <c r="M8" s="38">
        <v>9</v>
      </c>
      <c r="N8" s="37" t="str">
        <f t="shared" si="4"/>
        <v>:</v>
      </c>
      <c r="O8" s="39">
        <v>11</v>
      </c>
      <c r="P8" s="32"/>
      <c r="Q8" s="32"/>
      <c r="R8" s="32" t="str">
        <f t="shared" si="5"/>
        <v>(12)</v>
      </c>
      <c r="S8" s="32" t="str">
        <f t="shared" si="6"/>
        <v>(-5)</v>
      </c>
      <c r="T8" s="32" t="str">
        <f t="shared" si="7"/>
        <v>(-9)</v>
      </c>
      <c r="U8" s="40" t="str">
        <f t="shared" si="8"/>
        <v>(12) (-5) (-9)</v>
      </c>
      <c r="V8" s="32" t="str">
        <f t="shared" si="9"/>
        <v>1:0</v>
      </c>
      <c r="W8" s="32" t="str">
        <f t="shared" si="10"/>
        <v>1:1</v>
      </c>
      <c r="X8" s="32" t="str">
        <f t="shared" si="11"/>
        <v>1:2</v>
      </c>
      <c r="Y8" s="32"/>
      <c r="Z8" s="32"/>
      <c r="AA8" s="32"/>
      <c r="AB8" s="33"/>
      <c r="AC8" s="33"/>
    </row>
    <row r="9" spans="1:29" ht="26.25">
      <c r="A9" s="28">
        <v>8</v>
      </c>
      <c r="B9" s="28" t="s">
        <v>105</v>
      </c>
      <c r="C9" s="53" t="str">
        <f>[2]Diagram!C68</f>
        <v>Bydłowski Brzeg, ./Paprotny, Zamojski, .</v>
      </c>
      <c r="D9" s="54" t="str">
        <f t="shared" si="0"/>
        <v>vs</v>
      </c>
      <c r="E9" s="53" t="str">
        <f>[2]Diagram!C78</f>
        <v>Jelonek Świebodzice, ./Maloborski,Olejnik, .</v>
      </c>
      <c r="F9" s="35" t="str">
        <f t="shared" si="1"/>
        <v>1:2</v>
      </c>
      <c r="G9" s="36">
        <v>15</v>
      </c>
      <c r="H9" s="37" t="str">
        <f t="shared" si="2"/>
        <v>:</v>
      </c>
      <c r="I9" s="39">
        <v>12</v>
      </c>
      <c r="J9" s="38">
        <v>12</v>
      </c>
      <c r="K9" s="37" t="str">
        <f t="shared" si="3"/>
        <v>:</v>
      </c>
      <c r="L9" s="36">
        <v>15</v>
      </c>
      <c r="M9" s="38">
        <v>12</v>
      </c>
      <c r="N9" s="37" t="str">
        <f t="shared" si="4"/>
        <v>:</v>
      </c>
      <c r="O9" s="39">
        <v>14</v>
      </c>
      <c r="P9" s="32"/>
      <c r="Q9" s="32"/>
      <c r="R9" s="32" t="str">
        <f t="shared" si="5"/>
        <v>(12)</v>
      </c>
      <c r="S9" s="32" t="str">
        <f t="shared" si="6"/>
        <v>(-12)</v>
      </c>
      <c r="T9" s="32" t="str">
        <f t="shared" si="7"/>
        <v>(-12)</v>
      </c>
      <c r="U9" s="40" t="str">
        <f t="shared" si="8"/>
        <v>(12) (-12) (-12)</v>
      </c>
      <c r="V9" s="32" t="str">
        <f t="shared" si="9"/>
        <v>1:0</v>
      </c>
      <c r="W9" s="32" t="str">
        <f t="shared" si="10"/>
        <v>1:1</v>
      </c>
      <c r="X9" s="32" t="str">
        <f t="shared" si="11"/>
        <v>1:2</v>
      </c>
      <c r="Y9" s="32"/>
      <c r="Z9" s="32"/>
      <c r="AA9" s="32"/>
      <c r="AB9" s="33"/>
      <c r="AC9" s="33"/>
    </row>
    <row r="10" spans="1:29">
      <c r="A10" s="28">
        <v>9</v>
      </c>
      <c r="B10" s="28">
        <v>9</v>
      </c>
      <c r="C10" s="53" t="str">
        <f>[2]Diagram!K16</f>
        <v>Borys Świdnik, ./Kusiński,Przybysz, .</v>
      </c>
      <c r="D10" s="54" t="str">
        <f t="shared" si="0"/>
        <v>vs</v>
      </c>
      <c r="E10" s="53" t="str">
        <f>[2]Diagram!K24</f>
        <v>Różański K-Koźle, ./Bryła,Kruk,, .</v>
      </c>
      <c r="F10" s="35" t="str">
        <f t="shared" si="1"/>
        <v>0:2</v>
      </c>
      <c r="G10" s="36">
        <v>10</v>
      </c>
      <c r="H10" s="37" t="str">
        <f t="shared" si="2"/>
        <v>:</v>
      </c>
      <c r="I10" s="39">
        <v>15</v>
      </c>
      <c r="J10" s="38">
        <v>10</v>
      </c>
      <c r="K10" s="37" t="str">
        <f t="shared" si="3"/>
        <v>:</v>
      </c>
      <c r="L10" s="36">
        <v>15</v>
      </c>
      <c r="M10" s="38"/>
      <c r="N10" s="37" t="str">
        <f t="shared" si="4"/>
        <v/>
      </c>
      <c r="O10" s="39"/>
      <c r="P10" s="32"/>
      <c r="Q10" s="32"/>
      <c r="R10" s="32" t="str">
        <f t="shared" si="5"/>
        <v>(-10)</v>
      </c>
      <c r="S10" s="32" t="str">
        <f t="shared" si="6"/>
        <v>(-10)</v>
      </c>
      <c r="T10" s="32" t="str">
        <f t="shared" si="7"/>
        <v/>
      </c>
      <c r="U10" s="40" t="str">
        <f t="shared" si="8"/>
        <v xml:space="preserve">(-10) (-10) </v>
      </c>
      <c r="V10" s="32" t="str">
        <f t="shared" si="9"/>
        <v>0:1</v>
      </c>
      <c r="W10" s="32" t="str">
        <f t="shared" si="10"/>
        <v>0:2</v>
      </c>
      <c r="X10" s="32" t="str">
        <f t="shared" si="11"/>
        <v/>
      </c>
      <c r="Y10" s="32"/>
      <c r="Z10" s="32"/>
      <c r="AA10" s="32"/>
      <c r="AB10" s="33"/>
      <c r="AC10" s="33"/>
    </row>
    <row r="11" spans="1:29">
      <c r="A11" s="28">
        <v>10</v>
      </c>
      <c r="B11" s="28">
        <v>9</v>
      </c>
      <c r="C11" s="53" t="str">
        <f>[2]Diagram!K32</f>
        <v/>
      </c>
      <c r="D11" s="54" t="str">
        <f t="shared" si="0"/>
        <v/>
      </c>
      <c r="E11" s="53" t="str">
        <f>[2]Diagram!K40</f>
        <v>Arach Nakło, ./Kowalski,Majchrzak, .</v>
      </c>
      <c r="F11" s="35" t="str">
        <f t="shared" si="1"/>
        <v>0:2</v>
      </c>
      <c r="G11" s="36">
        <v>0</v>
      </c>
      <c r="H11" s="37" t="str">
        <f t="shared" si="2"/>
        <v>:</v>
      </c>
      <c r="I11" s="39">
        <v>15</v>
      </c>
      <c r="J11" s="38">
        <v>0</v>
      </c>
      <c r="K11" s="37" t="str">
        <f t="shared" si="3"/>
        <v>:</v>
      </c>
      <c r="L11" s="36">
        <v>15</v>
      </c>
      <c r="M11" s="38"/>
      <c r="N11" s="37" t="str">
        <f t="shared" si="4"/>
        <v/>
      </c>
      <c r="O11" s="39"/>
      <c r="P11" s="32"/>
      <c r="Q11" s="32"/>
      <c r="R11" s="32" t="str">
        <f t="shared" si="5"/>
        <v>(-0)</v>
      </c>
      <c r="S11" s="32" t="str">
        <f t="shared" si="6"/>
        <v>(-0)</v>
      </c>
      <c r="T11" s="32" t="str">
        <f t="shared" si="7"/>
        <v/>
      </c>
      <c r="U11" s="40" t="str">
        <f t="shared" si="8"/>
        <v xml:space="preserve">(-0) (-0) </v>
      </c>
      <c r="V11" s="32" t="str">
        <f t="shared" si="9"/>
        <v>0:1</v>
      </c>
      <c r="W11" s="32" t="str">
        <f t="shared" si="10"/>
        <v>0:2</v>
      </c>
      <c r="X11" s="32" t="str">
        <f t="shared" si="11"/>
        <v/>
      </c>
      <c r="Y11" s="32"/>
      <c r="Z11" s="32"/>
      <c r="AA11" s="32"/>
      <c r="AB11" s="33"/>
      <c r="AC11" s="33"/>
    </row>
    <row r="12" spans="1:29">
      <c r="A12" s="28">
        <v>11</v>
      </c>
      <c r="B12" s="28">
        <v>9</v>
      </c>
      <c r="C12" s="53" t="str">
        <f>[2]Diagram!K56</f>
        <v/>
      </c>
      <c r="D12" s="54" t="str">
        <f t="shared" si="0"/>
        <v/>
      </c>
      <c r="E12" s="53" t="str">
        <f>[2]Diagram!K64</f>
        <v>Dzido Radlin, ./Patas, .</v>
      </c>
      <c r="F12" s="35" t="str">
        <f t="shared" si="1"/>
        <v>0:2</v>
      </c>
      <c r="G12" s="36">
        <v>0</v>
      </c>
      <c r="H12" s="37" t="str">
        <f t="shared" si="2"/>
        <v>:</v>
      </c>
      <c r="I12" s="39">
        <v>15</v>
      </c>
      <c r="J12" s="38">
        <v>0</v>
      </c>
      <c r="K12" s="37" t="str">
        <f t="shared" si="3"/>
        <v>:</v>
      </c>
      <c r="L12" s="36">
        <v>15</v>
      </c>
      <c r="M12" s="38"/>
      <c r="N12" s="37" t="str">
        <f t="shared" si="4"/>
        <v/>
      </c>
      <c r="O12" s="39"/>
      <c r="P12" s="32"/>
      <c r="Q12" s="32"/>
      <c r="R12" s="32" t="str">
        <f t="shared" si="5"/>
        <v>(-0)</v>
      </c>
      <c r="S12" s="32" t="str">
        <f t="shared" si="6"/>
        <v>(-0)</v>
      </c>
      <c r="T12" s="32" t="str">
        <f t="shared" si="7"/>
        <v/>
      </c>
      <c r="U12" s="40" t="str">
        <f t="shared" si="8"/>
        <v xml:space="preserve">(-0) (-0) </v>
      </c>
      <c r="V12" s="32" t="str">
        <f t="shared" si="9"/>
        <v>0:1</v>
      </c>
      <c r="W12" s="32" t="str">
        <f t="shared" si="10"/>
        <v>0:2</v>
      </c>
      <c r="X12" s="32" t="str">
        <f t="shared" si="11"/>
        <v/>
      </c>
      <c r="Y12" s="32"/>
      <c r="Z12" s="32"/>
      <c r="AA12" s="32"/>
      <c r="AB12" s="33"/>
      <c r="AC12" s="33"/>
    </row>
    <row r="13" spans="1:29">
      <c r="A13" s="28">
        <v>12</v>
      </c>
      <c r="B13" s="28">
        <v>9</v>
      </c>
      <c r="C13" s="53" t="str">
        <f>[2]Diagram!K72</f>
        <v>Czuba Andrychów, ./Kosztur,Stachura, .</v>
      </c>
      <c r="D13" s="54" t="str">
        <f t="shared" si="0"/>
        <v>vs</v>
      </c>
      <c r="E13" s="53" t="str">
        <f>[2]Diagram!K80</f>
        <v>Bydłowski Brzeg, ./Paprotny, Zamojski, .</v>
      </c>
      <c r="F13" s="35" t="str">
        <f t="shared" si="1"/>
        <v>0:2</v>
      </c>
      <c r="G13" s="36">
        <v>13</v>
      </c>
      <c r="H13" s="37" t="str">
        <f t="shared" si="2"/>
        <v>:</v>
      </c>
      <c r="I13" s="39">
        <v>15</v>
      </c>
      <c r="J13" s="38">
        <v>5</v>
      </c>
      <c r="K13" s="37" t="str">
        <f t="shared" si="3"/>
        <v>:</v>
      </c>
      <c r="L13" s="36">
        <v>15</v>
      </c>
      <c r="M13" s="38"/>
      <c r="N13" s="37" t="str">
        <f t="shared" si="4"/>
        <v/>
      </c>
      <c r="O13" s="39"/>
      <c r="P13" s="32"/>
      <c r="Q13" s="32"/>
      <c r="R13" s="32" t="str">
        <f t="shared" si="5"/>
        <v>(-13)</v>
      </c>
      <c r="S13" s="32" t="str">
        <f t="shared" si="6"/>
        <v>(-5)</v>
      </c>
      <c r="T13" s="32" t="str">
        <f t="shared" si="7"/>
        <v/>
      </c>
      <c r="U13" s="40" t="str">
        <f t="shared" si="8"/>
        <v xml:space="preserve">(-13) (-5) </v>
      </c>
      <c r="V13" s="32" t="str">
        <f t="shared" si="9"/>
        <v>0:1</v>
      </c>
      <c r="W13" s="32" t="str">
        <f t="shared" si="10"/>
        <v>0:2</v>
      </c>
      <c r="X13" s="32" t="str">
        <f t="shared" si="11"/>
        <v/>
      </c>
      <c r="Y13" s="32"/>
      <c r="Z13" s="32"/>
      <c r="AA13" s="32"/>
      <c r="AB13" s="33"/>
      <c r="AC13" s="33"/>
    </row>
    <row r="14" spans="1:29" ht="26.25">
      <c r="A14" s="28">
        <v>13</v>
      </c>
      <c r="B14" s="28" t="s">
        <v>106</v>
      </c>
      <c r="C14" s="53" t="str">
        <f>[2]Diagram!D13</f>
        <v>Hryncewicz Piła, ./Komisarek,Łobaczewski, .</v>
      </c>
      <c r="D14" s="54" t="str">
        <f t="shared" si="0"/>
        <v>vs</v>
      </c>
      <c r="E14" s="53" t="str">
        <f>[2]Diagram!D33</f>
        <v>Olejniczak Nysa, ./Jankowicz,Dunat, .</v>
      </c>
      <c r="F14" s="35" t="str">
        <f t="shared" si="1"/>
        <v>1:2</v>
      </c>
      <c r="G14" s="36">
        <v>15</v>
      </c>
      <c r="H14" s="37" t="str">
        <f t="shared" si="2"/>
        <v>:</v>
      </c>
      <c r="I14" s="39">
        <v>12</v>
      </c>
      <c r="J14" s="38">
        <v>9</v>
      </c>
      <c r="K14" s="37" t="str">
        <f t="shared" si="3"/>
        <v>:</v>
      </c>
      <c r="L14" s="36">
        <v>15</v>
      </c>
      <c r="M14" s="38">
        <v>7</v>
      </c>
      <c r="N14" s="37" t="str">
        <f t="shared" si="4"/>
        <v>:</v>
      </c>
      <c r="O14" s="39">
        <v>11</v>
      </c>
      <c r="P14" s="32"/>
      <c r="Q14" s="32"/>
      <c r="R14" s="32" t="str">
        <f t="shared" si="5"/>
        <v>(12)</v>
      </c>
      <c r="S14" s="32" t="str">
        <f t="shared" si="6"/>
        <v>(-9)</v>
      </c>
      <c r="T14" s="32" t="str">
        <f t="shared" si="7"/>
        <v>(-7)</v>
      </c>
      <c r="U14" s="40" t="str">
        <f t="shared" si="8"/>
        <v>(12) (-9) (-7)</v>
      </c>
      <c r="V14" s="32" t="str">
        <f t="shared" si="9"/>
        <v>1:0</v>
      </c>
      <c r="W14" s="32" t="str">
        <f t="shared" si="10"/>
        <v>1:1</v>
      </c>
      <c r="X14" s="32" t="str">
        <f t="shared" si="11"/>
        <v>1:2</v>
      </c>
      <c r="Y14" s="32"/>
      <c r="Z14" s="32"/>
      <c r="AA14" s="32"/>
      <c r="AB14" s="33"/>
      <c r="AC14" s="33"/>
    </row>
    <row r="15" spans="1:29" ht="26.25">
      <c r="A15" s="28">
        <v>14</v>
      </c>
      <c r="B15" s="28" t="s">
        <v>106</v>
      </c>
      <c r="C15" s="53" t="str">
        <f>[2]Diagram!D53</f>
        <v>Dobryłko Mosty, ./Tomkowicz,Wica, .</v>
      </c>
      <c r="D15" s="54" t="str">
        <f t="shared" si="0"/>
        <v>vs</v>
      </c>
      <c r="E15" s="53" t="str">
        <f>[2]Diagram!D73</f>
        <v>Jelonek Świebodzice, ./Maloborski,Olejnik, .</v>
      </c>
      <c r="F15" s="35" t="str">
        <f t="shared" si="1"/>
        <v>2:0</v>
      </c>
      <c r="G15" s="36">
        <v>15</v>
      </c>
      <c r="H15" s="37" t="str">
        <f t="shared" si="2"/>
        <v>:</v>
      </c>
      <c r="I15" s="39">
        <v>12</v>
      </c>
      <c r="J15" s="38">
        <v>15</v>
      </c>
      <c r="K15" s="37" t="str">
        <f t="shared" si="3"/>
        <v>:</v>
      </c>
      <c r="L15" s="36">
        <v>12</v>
      </c>
      <c r="M15" s="38"/>
      <c r="N15" s="37" t="str">
        <f t="shared" si="4"/>
        <v/>
      </c>
      <c r="O15" s="39"/>
      <c r="P15" s="32"/>
      <c r="Q15" s="32"/>
      <c r="R15" s="32" t="str">
        <f t="shared" si="5"/>
        <v>(12)</v>
      </c>
      <c r="S15" s="32" t="str">
        <f t="shared" si="6"/>
        <v>(12)</v>
      </c>
      <c r="T15" s="32" t="str">
        <f t="shared" si="7"/>
        <v/>
      </c>
      <c r="U15" s="40" t="str">
        <f t="shared" si="8"/>
        <v xml:space="preserve">(12) (12) </v>
      </c>
      <c r="V15" s="32" t="str">
        <f t="shared" si="9"/>
        <v>1:0</v>
      </c>
      <c r="W15" s="32" t="str">
        <f t="shared" si="10"/>
        <v>2:0</v>
      </c>
      <c r="X15" s="32" t="str">
        <f t="shared" si="11"/>
        <v/>
      </c>
      <c r="Y15" s="32"/>
      <c r="Z15" s="32"/>
      <c r="AA15" s="32"/>
      <c r="AB15" s="33"/>
      <c r="AC15" s="33"/>
    </row>
    <row r="16" spans="1:29">
      <c r="A16" s="28">
        <v>15</v>
      </c>
      <c r="B16" s="28">
        <v>7</v>
      </c>
      <c r="C16" s="53" t="str">
        <f>[2]Diagram!J20</f>
        <v>Różański K-Koźle, ./Bryła,Kruk,, .</v>
      </c>
      <c r="D16" s="54" t="str">
        <f t="shared" si="0"/>
        <v>vs</v>
      </c>
      <c r="E16" s="53" t="str">
        <f>[2]Diagram!J36</f>
        <v>Arach Nakło, ./Kowalski,Majchrzak, .</v>
      </c>
      <c r="F16" s="35" t="str">
        <f t="shared" si="1"/>
        <v>2:0</v>
      </c>
      <c r="G16" s="36">
        <v>15</v>
      </c>
      <c r="H16" s="37" t="str">
        <f t="shared" si="2"/>
        <v>:</v>
      </c>
      <c r="I16" s="36">
        <v>13</v>
      </c>
      <c r="J16" s="38">
        <v>15</v>
      </c>
      <c r="K16" s="37" t="str">
        <f t="shared" si="3"/>
        <v>:</v>
      </c>
      <c r="L16" s="36">
        <v>12</v>
      </c>
      <c r="M16" s="38"/>
      <c r="N16" s="37" t="str">
        <f t="shared" si="4"/>
        <v/>
      </c>
      <c r="O16" s="39"/>
      <c r="P16" s="32"/>
      <c r="Q16" s="32"/>
      <c r="R16" s="32" t="str">
        <f t="shared" si="5"/>
        <v>(13)</v>
      </c>
      <c r="S16" s="32" t="str">
        <f t="shared" si="6"/>
        <v>(12)</v>
      </c>
      <c r="T16" s="32" t="str">
        <f t="shared" si="7"/>
        <v/>
      </c>
      <c r="U16" s="40" t="str">
        <f t="shared" si="8"/>
        <v xml:space="preserve">(13) (12) </v>
      </c>
      <c r="V16" s="32" t="str">
        <f t="shared" si="9"/>
        <v>1:0</v>
      </c>
      <c r="W16" s="32" t="str">
        <f t="shared" si="10"/>
        <v>2:0</v>
      </c>
      <c r="X16" s="32" t="str">
        <f t="shared" si="11"/>
        <v/>
      </c>
      <c r="Y16" s="32"/>
      <c r="Z16" s="32"/>
      <c r="AA16" s="32"/>
      <c r="AB16" s="33"/>
      <c r="AC16" s="33"/>
    </row>
    <row r="17" spans="1:29">
      <c r="A17" s="28">
        <v>16</v>
      </c>
      <c r="B17" s="28">
        <v>7</v>
      </c>
      <c r="C17" s="53" t="str">
        <f>[2]Diagram!J60</f>
        <v>Dzido Radlin, ./Patas, .</v>
      </c>
      <c r="D17" s="54" t="str">
        <f t="shared" si="0"/>
        <v>vs</v>
      </c>
      <c r="E17" s="53" t="str">
        <f>[2]Diagram!J76</f>
        <v>Bydłowski Brzeg, ./Paprotny, Zamojski, .</v>
      </c>
      <c r="F17" s="35" t="str">
        <f t="shared" si="1"/>
        <v>2:0</v>
      </c>
      <c r="G17" s="36">
        <v>15</v>
      </c>
      <c r="H17" s="37" t="str">
        <f t="shared" si="2"/>
        <v>:</v>
      </c>
      <c r="I17" s="39">
        <v>10</v>
      </c>
      <c r="J17" s="38">
        <v>15</v>
      </c>
      <c r="K17" s="37" t="str">
        <f t="shared" si="3"/>
        <v>:</v>
      </c>
      <c r="L17" s="36">
        <v>11</v>
      </c>
      <c r="M17" s="38"/>
      <c r="N17" s="37" t="str">
        <f t="shared" si="4"/>
        <v/>
      </c>
      <c r="O17" s="39"/>
      <c r="P17" s="32"/>
      <c r="Q17" s="32"/>
      <c r="R17" s="32" t="str">
        <f t="shared" si="5"/>
        <v>(10)</v>
      </c>
      <c r="S17" s="32" t="str">
        <f t="shared" si="6"/>
        <v>(11)</v>
      </c>
      <c r="T17" s="32" t="str">
        <f t="shared" si="7"/>
        <v/>
      </c>
      <c r="U17" s="40" t="str">
        <f t="shared" si="8"/>
        <v xml:space="preserve">(10) (11) </v>
      </c>
      <c r="V17" s="32" t="str">
        <f t="shared" si="9"/>
        <v>1:0</v>
      </c>
      <c r="W17" s="32" t="str">
        <f t="shared" si="10"/>
        <v>2:0</v>
      </c>
      <c r="X17" s="32" t="str">
        <f t="shared" si="11"/>
        <v/>
      </c>
      <c r="Y17" s="32"/>
      <c r="Z17" s="32"/>
      <c r="AA17" s="32"/>
      <c r="AB17" s="33"/>
      <c r="AC17" s="33"/>
    </row>
    <row r="18" spans="1:29" ht="26.25">
      <c r="A18" s="28">
        <v>17</v>
      </c>
      <c r="B18" s="28">
        <v>5</v>
      </c>
      <c r="C18" s="53" t="str">
        <f>[2]Diagram!I12</f>
        <v>Jelonek Świebodzice, ./Maloborski,Olejnik, .</v>
      </c>
      <c r="D18" s="54" t="str">
        <f t="shared" si="0"/>
        <v>vs</v>
      </c>
      <c r="E18" s="53" t="str">
        <f>[2]Diagram!I28</f>
        <v>Różański K-Koźle, ./Bryła,Kruk,, .</v>
      </c>
      <c r="F18" s="35" t="str">
        <f t="shared" si="1"/>
        <v>0:2</v>
      </c>
      <c r="G18" s="36">
        <v>12</v>
      </c>
      <c r="H18" s="37" t="str">
        <f t="shared" si="2"/>
        <v>:</v>
      </c>
      <c r="I18" s="39">
        <v>15</v>
      </c>
      <c r="J18" s="38">
        <v>10</v>
      </c>
      <c r="K18" s="37" t="str">
        <f t="shared" si="3"/>
        <v>:</v>
      </c>
      <c r="L18" s="36">
        <v>15</v>
      </c>
      <c r="M18" s="38"/>
      <c r="N18" s="37" t="str">
        <f t="shared" si="4"/>
        <v/>
      </c>
      <c r="O18" s="39"/>
      <c r="P18" s="32"/>
      <c r="Q18" s="32"/>
      <c r="R18" s="32" t="str">
        <f t="shared" si="5"/>
        <v>(-12)</v>
      </c>
      <c r="S18" s="32" t="str">
        <f t="shared" si="6"/>
        <v>(-10)</v>
      </c>
      <c r="T18" s="32" t="str">
        <f t="shared" si="7"/>
        <v/>
      </c>
      <c r="U18" s="40" t="str">
        <f t="shared" si="8"/>
        <v xml:space="preserve">(-12) (-10) </v>
      </c>
      <c r="V18" s="32" t="str">
        <f t="shared" si="9"/>
        <v>0:1</v>
      </c>
      <c r="W18" s="32" t="str">
        <f t="shared" si="10"/>
        <v>0:2</v>
      </c>
      <c r="X18" s="32" t="str">
        <f t="shared" si="11"/>
        <v/>
      </c>
      <c r="Y18" s="32"/>
      <c r="Z18" s="32"/>
      <c r="AA18" s="32"/>
      <c r="AB18" s="33"/>
      <c r="AC18" s="33"/>
    </row>
    <row r="19" spans="1:29" ht="26.25">
      <c r="A19" s="28">
        <v>18</v>
      </c>
      <c r="B19" s="28">
        <v>5</v>
      </c>
      <c r="C19" s="53" t="str">
        <f>[2]Diagram!I52</f>
        <v>Hryncewicz Piła, ./Komisarek,Łobaczewski, .</v>
      </c>
      <c r="D19" s="54" t="str">
        <f t="shared" si="0"/>
        <v>vs</v>
      </c>
      <c r="E19" s="53" t="str">
        <f>[2]Diagram!I68</f>
        <v>Dzido Radlin, ./Patas, .</v>
      </c>
      <c r="F19" s="35" t="str">
        <f t="shared" si="1"/>
        <v>2:0</v>
      </c>
      <c r="G19" s="36">
        <v>15</v>
      </c>
      <c r="H19" s="37" t="str">
        <f t="shared" si="2"/>
        <v>:</v>
      </c>
      <c r="I19" s="39">
        <v>12</v>
      </c>
      <c r="J19" s="38">
        <v>17</v>
      </c>
      <c r="K19" s="37" t="str">
        <f t="shared" si="3"/>
        <v>:</v>
      </c>
      <c r="L19" s="36">
        <v>15</v>
      </c>
      <c r="M19" s="38"/>
      <c r="N19" s="37" t="str">
        <f t="shared" si="4"/>
        <v/>
      </c>
      <c r="O19" s="39"/>
      <c r="P19" s="32"/>
      <c r="Q19" s="32"/>
      <c r="R19" s="32" t="str">
        <f t="shared" si="5"/>
        <v>(12)</v>
      </c>
      <c r="S19" s="32" t="str">
        <f t="shared" si="6"/>
        <v>(15)</v>
      </c>
      <c r="T19" s="32" t="str">
        <f t="shared" si="7"/>
        <v/>
      </c>
      <c r="U19" s="40" t="str">
        <f t="shared" si="8"/>
        <v xml:space="preserve">(12) (15) </v>
      </c>
      <c r="V19" s="32" t="str">
        <f t="shared" si="9"/>
        <v>1:0</v>
      </c>
      <c r="W19" s="32" t="str">
        <f t="shared" si="10"/>
        <v>2:0</v>
      </c>
      <c r="X19" s="32" t="str">
        <f t="shared" si="11"/>
        <v/>
      </c>
      <c r="Y19" s="32"/>
      <c r="Z19" s="32"/>
      <c r="AA19" s="32"/>
      <c r="AB19" s="33"/>
      <c r="AC19" s="33"/>
    </row>
    <row r="20" spans="1:29">
      <c r="A20" s="28">
        <v>19</v>
      </c>
      <c r="B20" s="28" t="s">
        <v>107</v>
      </c>
      <c r="C20" s="53" t="str">
        <f>[2]Diagram!E23</f>
        <v>Olejniczak Nysa, ./Jankowicz,Dunat, .</v>
      </c>
      <c r="D20" s="54" t="str">
        <f t="shared" si="0"/>
        <v>vs</v>
      </c>
      <c r="E20" s="53" t="str">
        <f>[2]Diagram!H23</f>
        <v>Różański K-Koźle, ./Bryła,Kruk,, .</v>
      </c>
      <c r="F20" s="35" t="str">
        <f t="shared" si="1"/>
        <v>2:1</v>
      </c>
      <c r="G20" s="36">
        <v>15</v>
      </c>
      <c r="H20" s="37" t="str">
        <f t="shared" si="2"/>
        <v>:</v>
      </c>
      <c r="I20" s="39">
        <v>12</v>
      </c>
      <c r="J20" s="38">
        <v>5</v>
      </c>
      <c r="K20" s="37" t="str">
        <f t="shared" si="3"/>
        <v>:</v>
      </c>
      <c r="L20" s="36">
        <v>15</v>
      </c>
      <c r="M20" s="38">
        <v>11</v>
      </c>
      <c r="N20" s="37" t="str">
        <f t="shared" si="4"/>
        <v>:</v>
      </c>
      <c r="O20" s="39">
        <v>9</v>
      </c>
      <c r="P20" s="32"/>
      <c r="Q20" s="32"/>
      <c r="R20" s="32" t="str">
        <f t="shared" si="5"/>
        <v>(12)</v>
      </c>
      <c r="S20" s="32" t="str">
        <f t="shared" si="6"/>
        <v>(-5)</v>
      </c>
      <c r="T20" s="32" t="str">
        <f t="shared" si="7"/>
        <v>(9)</v>
      </c>
      <c r="U20" s="40" t="str">
        <f t="shared" si="8"/>
        <v>(12) (-5) (9)</v>
      </c>
      <c r="V20" s="32" t="str">
        <f t="shared" si="9"/>
        <v>1:0</v>
      </c>
      <c r="W20" s="32" t="str">
        <f t="shared" si="10"/>
        <v>1:1</v>
      </c>
      <c r="X20" s="32" t="str">
        <f t="shared" si="11"/>
        <v>2:1</v>
      </c>
      <c r="Y20" s="32"/>
      <c r="Z20" s="32"/>
      <c r="AA20" s="32"/>
      <c r="AB20" s="33"/>
      <c r="AC20" s="33"/>
    </row>
    <row r="21" spans="1:29" ht="26.25">
      <c r="A21" s="28">
        <v>20</v>
      </c>
      <c r="B21" s="28" t="s">
        <v>107</v>
      </c>
      <c r="C21" s="53" t="str">
        <f>[2]Diagram!E62</f>
        <v>Dobryłko Mosty, ./Tomkowicz,Wica, .</v>
      </c>
      <c r="D21" s="54" t="str">
        <f t="shared" si="0"/>
        <v>vs</v>
      </c>
      <c r="E21" s="53" t="str">
        <f>[2]Diagram!H62</f>
        <v>Hryncewicz Piła, ./Komisarek,Łobaczewski, .</v>
      </c>
      <c r="F21" s="35" t="str">
        <f t="shared" si="1"/>
        <v>2:0</v>
      </c>
      <c r="G21" s="36">
        <v>20</v>
      </c>
      <c r="H21" s="37" t="str">
        <f t="shared" si="2"/>
        <v>:</v>
      </c>
      <c r="I21" s="39">
        <v>18</v>
      </c>
      <c r="J21" s="38">
        <v>15</v>
      </c>
      <c r="K21" s="37" t="str">
        <f t="shared" si="3"/>
        <v>:</v>
      </c>
      <c r="L21" s="36">
        <v>5</v>
      </c>
      <c r="M21" s="38"/>
      <c r="N21" s="37" t="str">
        <f t="shared" si="4"/>
        <v/>
      </c>
      <c r="O21" s="39"/>
      <c r="P21" s="32"/>
      <c r="Q21" s="32"/>
      <c r="R21" s="32" t="str">
        <f t="shared" si="5"/>
        <v>(18)</v>
      </c>
      <c r="S21" s="32" t="str">
        <f t="shared" si="6"/>
        <v>(5)</v>
      </c>
      <c r="T21" s="32" t="str">
        <f t="shared" si="7"/>
        <v/>
      </c>
      <c r="U21" s="40" t="str">
        <f t="shared" si="8"/>
        <v xml:space="preserve">(18) (5) </v>
      </c>
      <c r="V21" s="32" t="str">
        <f t="shared" si="9"/>
        <v>1:0</v>
      </c>
      <c r="W21" s="32" t="str">
        <f t="shared" si="10"/>
        <v>2:0</v>
      </c>
      <c r="X21" s="32" t="str">
        <f t="shared" si="11"/>
        <v/>
      </c>
      <c r="Y21" s="32"/>
      <c r="Z21" s="32"/>
      <c r="AA21" s="32"/>
      <c r="AB21" s="33"/>
      <c r="AC21" s="33"/>
    </row>
    <row r="22" spans="1:29" ht="26.25">
      <c r="A22" s="28">
        <v>21</v>
      </c>
      <c r="B22" s="42" t="s">
        <v>108</v>
      </c>
      <c r="C22" s="53" t="str">
        <f>[2]Diagram!H38</f>
        <v>Różański K-Koźle, ./Bryła,Kruk,, .</v>
      </c>
      <c r="D22" s="54" t="str">
        <f t="shared" si="0"/>
        <v>vs</v>
      </c>
      <c r="E22" s="53" t="str">
        <f>[2]Diagram!H47</f>
        <v>Hryncewicz Piła, ./Komisarek,Łobaczewski, .</v>
      </c>
      <c r="F22" s="35" t="str">
        <f t="shared" si="1"/>
        <v>1:2</v>
      </c>
      <c r="G22" s="36">
        <v>15</v>
      </c>
      <c r="H22" s="37" t="str">
        <f t="shared" si="2"/>
        <v>:</v>
      </c>
      <c r="I22" s="39">
        <v>12</v>
      </c>
      <c r="J22" s="38">
        <v>12</v>
      </c>
      <c r="K22" s="37" t="str">
        <f t="shared" si="3"/>
        <v>:</v>
      </c>
      <c r="L22" s="36">
        <v>15</v>
      </c>
      <c r="M22" s="38">
        <v>10</v>
      </c>
      <c r="N22" s="37" t="str">
        <f t="shared" si="4"/>
        <v>:</v>
      </c>
      <c r="O22" s="39">
        <v>12</v>
      </c>
      <c r="P22" s="32"/>
      <c r="Q22" s="32"/>
      <c r="R22" s="32" t="str">
        <f t="shared" si="5"/>
        <v>(12)</v>
      </c>
      <c r="S22" s="32" t="str">
        <f t="shared" si="6"/>
        <v>(-12)</v>
      </c>
      <c r="T22" s="32" t="str">
        <f t="shared" si="7"/>
        <v>(-10)</v>
      </c>
      <c r="U22" s="40" t="str">
        <f t="shared" si="8"/>
        <v>(12) (-12) (-10)</v>
      </c>
      <c r="V22" s="32" t="str">
        <f t="shared" si="9"/>
        <v>1:0</v>
      </c>
      <c r="W22" s="32" t="str">
        <f t="shared" si="10"/>
        <v>1:1</v>
      </c>
      <c r="X22" s="32" t="str">
        <f t="shared" si="11"/>
        <v>1:2</v>
      </c>
      <c r="Y22" s="32"/>
      <c r="Z22" s="32"/>
      <c r="AA22" s="32"/>
      <c r="AB22" s="33"/>
      <c r="AC22" s="33"/>
    </row>
    <row r="23" spans="1:29">
      <c r="A23" s="28">
        <v>22</v>
      </c>
      <c r="B23" s="28" t="s">
        <v>109</v>
      </c>
      <c r="C23" s="53" t="str">
        <f>[2]Diagram!F38</f>
        <v>Olejniczak Nysa, ./Jankowicz,Dunat, .</v>
      </c>
      <c r="D23" s="54" t="str">
        <f t="shared" si="0"/>
        <v>vs</v>
      </c>
      <c r="E23" s="53" t="str">
        <f>[2]Diagram!F47</f>
        <v>Dobryłko Mosty, ./Tomkowicz,Wica, .</v>
      </c>
      <c r="F23" s="35" t="str">
        <f t="shared" si="1"/>
        <v>2:0</v>
      </c>
      <c r="G23" s="36">
        <v>15</v>
      </c>
      <c r="H23" s="37" t="str">
        <f t="shared" si="2"/>
        <v>:</v>
      </c>
      <c r="I23" s="39">
        <v>7</v>
      </c>
      <c r="J23" s="38">
        <v>15</v>
      </c>
      <c r="K23" s="37" t="str">
        <f t="shared" si="3"/>
        <v>:</v>
      </c>
      <c r="L23" s="36">
        <v>13</v>
      </c>
      <c r="M23" s="38"/>
      <c r="N23" s="37" t="str">
        <f t="shared" si="4"/>
        <v/>
      </c>
      <c r="O23" s="39"/>
      <c r="P23" s="32"/>
      <c r="Q23" s="32"/>
      <c r="R23" s="32" t="str">
        <f t="shared" si="5"/>
        <v>(7)</v>
      </c>
      <c r="S23" s="32" t="str">
        <f t="shared" si="6"/>
        <v>(13)</v>
      </c>
      <c r="T23" s="32" t="str">
        <f t="shared" si="7"/>
        <v/>
      </c>
      <c r="U23" s="40" t="str">
        <f t="shared" si="8"/>
        <v xml:space="preserve">(7) (13) </v>
      </c>
      <c r="V23" s="32" t="str">
        <f t="shared" si="9"/>
        <v>1:0</v>
      </c>
      <c r="W23" s="32" t="str">
        <f t="shared" si="10"/>
        <v>2:0</v>
      </c>
      <c r="X23" s="32" t="str">
        <f t="shared" si="11"/>
        <v/>
      </c>
      <c r="Y23" s="32"/>
      <c r="Z23" s="32"/>
      <c r="AA23" s="32"/>
      <c r="AB23" s="33"/>
      <c r="AC23" s="33"/>
    </row>
    <row r="24" spans="1:29">
      <c r="A24" s="43"/>
      <c r="B24" s="43"/>
      <c r="F24" s="45"/>
      <c r="G24" s="46"/>
      <c r="H24" s="47"/>
      <c r="I24" s="46"/>
      <c r="J24" s="46"/>
      <c r="K24" s="47"/>
      <c r="L24" s="46"/>
      <c r="M24" s="46"/>
      <c r="N24" s="47"/>
      <c r="O24" s="46"/>
      <c r="P24" s="32"/>
      <c r="Q24" s="32"/>
      <c r="R24" s="32" t="str">
        <f t="shared" si="5"/>
        <v/>
      </c>
      <c r="S24" s="32" t="str">
        <f t="shared" si="6"/>
        <v/>
      </c>
      <c r="T24" s="32" t="str">
        <f t="shared" si="7"/>
        <v/>
      </c>
      <c r="U24" s="40" t="str">
        <f t="shared" si="8"/>
        <v xml:space="preserve">  </v>
      </c>
      <c r="V24" s="32" t="str">
        <f t="shared" si="9"/>
        <v/>
      </c>
      <c r="W24" s="32" t="str">
        <f t="shared" si="10"/>
        <v/>
      </c>
      <c r="X24" s="32" t="str">
        <f t="shared" si="11"/>
        <v/>
      </c>
      <c r="Y24" s="32"/>
      <c r="Z24" s="32"/>
      <c r="AA24" s="32"/>
      <c r="AB24" s="33"/>
      <c r="AC24" s="33"/>
    </row>
    <row r="25" spans="1:29">
      <c r="A25" s="43"/>
      <c r="B25" s="43"/>
      <c r="F25" s="45"/>
      <c r="G25" s="46"/>
      <c r="H25" s="47"/>
      <c r="I25" s="46"/>
      <c r="J25" s="46"/>
      <c r="K25" s="47"/>
      <c r="L25" s="46"/>
      <c r="M25" s="46"/>
      <c r="N25" s="47"/>
      <c r="O25" s="46"/>
      <c r="P25" s="32"/>
      <c r="Q25" s="32"/>
      <c r="R25" s="32" t="str">
        <f t="shared" si="5"/>
        <v/>
      </c>
      <c r="S25" s="32" t="str">
        <f t="shared" si="6"/>
        <v/>
      </c>
      <c r="T25" s="32" t="str">
        <f t="shared" si="7"/>
        <v/>
      </c>
      <c r="U25" s="40" t="str">
        <f t="shared" si="8"/>
        <v xml:space="preserve">  </v>
      </c>
      <c r="V25" s="32" t="str">
        <f t="shared" si="9"/>
        <v/>
      </c>
      <c r="W25" s="32" t="str">
        <f t="shared" si="10"/>
        <v/>
      </c>
      <c r="X25" s="32" t="str">
        <f t="shared" si="11"/>
        <v/>
      </c>
      <c r="Y25" s="32"/>
      <c r="Z25" s="32"/>
      <c r="AA25" s="32"/>
      <c r="AB25" s="33"/>
      <c r="AC25" s="33"/>
    </row>
    <row r="26" spans="1:29">
      <c r="A26" s="43"/>
      <c r="B26" s="43"/>
      <c r="F26" s="45"/>
      <c r="G26" s="46"/>
      <c r="H26" s="47"/>
      <c r="I26" s="46"/>
      <c r="J26" s="46"/>
      <c r="K26" s="47"/>
      <c r="L26" s="46"/>
      <c r="M26" s="46"/>
      <c r="N26" s="47"/>
      <c r="O26" s="46"/>
      <c r="P26" s="32"/>
      <c r="Q26" s="32"/>
      <c r="R26" s="32" t="str">
        <f t="shared" si="5"/>
        <v/>
      </c>
      <c r="S26" s="32" t="str">
        <f t="shared" si="6"/>
        <v/>
      </c>
      <c r="T26" s="32" t="str">
        <f t="shared" si="7"/>
        <v/>
      </c>
      <c r="U26" s="40" t="str">
        <f t="shared" si="8"/>
        <v xml:space="preserve">  </v>
      </c>
      <c r="V26" s="32" t="str">
        <f t="shared" si="9"/>
        <v/>
      </c>
      <c r="W26" s="32" t="str">
        <f t="shared" si="10"/>
        <v/>
      </c>
      <c r="X26" s="32" t="str">
        <f t="shared" si="11"/>
        <v/>
      </c>
      <c r="Y26" s="32"/>
      <c r="Z26" s="32"/>
      <c r="AA26" s="32"/>
      <c r="AB26" s="33"/>
      <c r="AC26" s="33"/>
    </row>
    <row r="27" spans="1:29">
      <c r="A27" s="43"/>
      <c r="B27" s="43"/>
      <c r="F27" s="45"/>
      <c r="G27" s="46"/>
      <c r="H27" s="47"/>
      <c r="I27" s="46"/>
      <c r="J27" s="46"/>
      <c r="K27" s="47"/>
      <c r="L27" s="46"/>
      <c r="M27" s="46"/>
      <c r="N27" s="47"/>
      <c r="O27" s="46"/>
      <c r="P27" s="32"/>
      <c r="Q27" s="32"/>
      <c r="R27" s="32" t="str">
        <f t="shared" si="5"/>
        <v/>
      </c>
      <c r="S27" s="32" t="str">
        <f t="shared" si="6"/>
        <v/>
      </c>
      <c r="T27" s="32" t="str">
        <f t="shared" si="7"/>
        <v/>
      </c>
      <c r="U27" s="40" t="str">
        <f t="shared" si="8"/>
        <v xml:space="preserve">  </v>
      </c>
      <c r="V27" s="32" t="str">
        <f t="shared" si="9"/>
        <v/>
      </c>
      <c r="W27" s="32" t="str">
        <f t="shared" si="10"/>
        <v/>
      </c>
      <c r="X27" s="32" t="str">
        <f t="shared" si="11"/>
        <v/>
      </c>
      <c r="Y27" s="32"/>
      <c r="Z27" s="32"/>
      <c r="AA27" s="32"/>
      <c r="AB27" s="33"/>
      <c r="AC27" s="33"/>
    </row>
    <row r="28" spans="1:29">
      <c r="A28" s="43"/>
      <c r="B28" s="43"/>
      <c r="F28" s="45"/>
      <c r="G28" s="46"/>
      <c r="H28" s="47"/>
      <c r="I28" s="46"/>
      <c r="J28" s="46"/>
      <c r="K28" s="47"/>
      <c r="L28" s="46"/>
      <c r="M28" s="46"/>
      <c r="N28" s="47"/>
      <c r="O28" s="46"/>
      <c r="P28" s="32"/>
      <c r="Q28" s="32"/>
      <c r="R28" s="32" t="str">
        <f t="shared" si="5"/>
        <v/>
      </c>
      <c r="S28" s="32" t="str">
        <f t="shared" si="6"/>
        <v/>
      </c>
      <c r="T28" s="32" t="str">
        <f t="shared" si="7"/>
        <v/>
      </c>
      <c r="U28" s="40" t="str">
        <f t="shared" si="8"/>
        <v xml:space="preserve">  </v>
      </c>
      <c r="V28" s="32" t="str">
        <f t="shared" si="9"/>
        <v/>
      </c>
      <c r="W28" s="32" t="str">
        <f t="shared" si="10"/>
        <v/>
      </c>
      <c r="X28" s="32" t="str">
        <f t="shared" si="11"/>
        <v/>
      </c>
      <c r="Y28" s="32"/>
      <c r="Z28" s="32"/>
      <c r="AA28" s="32"/>
      <c r="AB28" s="33"/>
      <c r="AC28" s="33"/>
    </row>
    <row r="29" spans="1:29">
      <c r="A29" s="43"/>
      <c r="B29" s="43"/>
      <c r="F29" s="45"/>
      <c r="G29" s="46"/>
      <c r="H29" s="47"/>
      <c r="I29" s="46"/>
      <c r="J29" s="46"/>
      <c r="K29" s="47"/>
      <c r="L29" s="46"/>
      <c r="M29" s="46"/>
      <c r="N29" s="47"/>
      <c r="O29" s="46"/>
      <c r="P29" s="32"/>
      <c r="Q29" s="32"/>
      <c r="R29" s="32" t="str">
        <f t="shared" si="5"/>
        <v/>
      </c>
      <c r="S29" s="32" t="str">
        <f t="shared" si="6"/>
        <v/>
      </c>
      <c r="T29" s="32" t="str">
        <f t="shared" si="7"/>
        <v/>
      </c>
      <c r="U29" s="40" t="str">
        <f t="shared" si="8"/>
        <v xml:space="preserve">  </v>
      </c>
      <c r="V29" s="32" t="str">
        <f t="shared" si="9"/>
        <v/>
      </c>
      <c r="W29" s="32" t="str">
        <f t="shared" si="10"/>
        <v/>
      </c>
      <c r="X29" s="32" t="str">
        <f t="shared" si="11"/>
        <v/>
      </c>
      <c r="Y29" s="32"/>
      <c r="Z29" s="32"/>
      <c r="AA29" s="32"/>
      <c r="AB29" s="33"/>
      <c r="AC29" s="33"/>
    </row>
    <row r="30" spans="1:29">
      <c r="A30" s="43"/>
      <c r="B30" s="48"/>
      <c r="F30" s="45"/>
      <c r="G30" s="46"/>
      <c r="H30" s="47"/>
      <c r="I30" s="46"/>
      <c r="J30" s="46"/>
      <c r="K30" s="47"/>
      <c r="L30" s="46"/>
      <c r="M30" s="46"/>
      <c r="N30" s="47"/>
      <c r="O30" s="46"/>
      <c r="P30" s="32"/>
      <c r="Q30" s="32"/>
      <c r="R30" s="32" t="str">
        <f t="shared" si="5"/>
        <v/>
      </c>
      <c r="S30" s="32" t="str">
        <f t="shared" si="6"/>
        <v/>
      </c>
      <c r="T30" s="32" t="str">
        <f t="shared" si="7"/>
        <v/>
      </c>
      <c r="U30" s="40" t="str">
        <f t="shared" si="8"/>
        <v xml:space="preserve">  </v>
      </c>
      <c r="V30" s="32" t="str">
        <f t="shared" si="9"/>
        <v/>
      </c>
      <c r="W30" s="32" t="str">
        <f t="shared" si="10"/>
        <v/>
      </c>
      <c r="X30" s="32" t="str">
        <f t="shared" si="11"/>
        <v/>
      </c>
      <c r="Y30" s="32"/>
      <c r="Z30" s="32"/>
      <c r="AA30" s="32"/>
      <c r="AB30" s="33"/>
      <c r="AC30" s="33"/>
    </row>
    <row r="31" spans="1:29">
      <c r="A31" s="43"/>
      <c r="B31" s="43"/>
      <c r="F31" s="45"/>
      <c r="G31" s="46"/>
      <c r="H31" s="47"/>
      <c r="I31" s="46"/>
      <c r="J31" s="46"/>
      <c r="K31" s="47"/>
      <c r="L31" s="46"/>
      <c r="M31" s="46"/>
      <c r="N31" s="47"/>
      <c r="O31" s="46"/>
      <c r="P31" s="32"/>
      <c r="Q31" s="32"/>
      <c r="R31" s="32" t="str">
        <f t="shared" si="5"/>
        <v/>
      </c>
      <c r="S31" s="32" t="str">
        <f t="shared" si="6"/>
        <v/>
      </c>
      <c r="T31" s="32" t="str">
        <f t="shared" si="7"/>
        <v/>
      </c>
      <c r="U31" s="40" t="str">
        <f t="shared" si="8"/>
        <v xml:space="preserve">  </v>
      </c>
      <c r="V31" s="32" t="str">
        <f t="shared" si="9"/>
        <v/>
      </c>
      <c r="W31" s="32" t="str">
        <f t="shared" si="10"/>
        <v/>
      </c>
      <c r="X31" s="32" t="str">
        <f t="shared" si="11"/>
        <v/>
      </c>
      <c r="Y31" s="32"/>
      <c r="Z31" s="32"/>
      <c r="AA31" s="32"/>
      <c r="AB31" s="33"/>
      <c r="AC31" s="33"/>
    </row>
    <row r="32" spans="1:29">
      <c r="A32" s="43"/>
      <c r="B32" s="43"/>
      <c r="F32" s="45"/>
      <c r="G32" s="46"/>
      <c r="H32" s="47"/>
      <c r="I32" s="46"/>
      <c r="J32" s="46"/>
      <c r="K32" s="47"/>
      <c r="L32" s="46"/>
      <c r="M32" s="46"/>
      <c r="N32" s="47"/>
      <c r="O32" s="46"/>
      <c r="P32" s="32"/>
      <c r="Q32" s="32"/>
      <c r="R32" s="32" t="str">
        <f t="shared" si="5"/>
        <v/>
      </c>
      <c r="S32" s="32" t="str">
        <f t="shared" si="6"/>
        <v/>
      </c>
      <c r="T32" s="32" t="str">
        <f t="shared" si="7"/>
        <v/>
      </c>
      <c r="U32" s="40" t="str">
        <f t="shared" si="8"/>
        <v xml:space="preserve">  </v>
      </c>
      <c r="V32" s="32" t="str">
        <f t="shared" si="9"/>
        <v/>
      </c>
      <c r="W32" s="32" t="str">
        <f t="shared" si="10"/>
        <v/>
      </c>
      <c r="X32" s="32" t="str">
        <f t="shared" si="11"/>
        <v/>
      </c>
      <c r="Y32" s="32"/>
      <c r="Z32" s="32"/>
      <c r="AA32" s="32"/>
    </row>
    <row r="33" spans="1:27">
      <c r="A33" s="43"/>
      <c r="B33" s="43"/>
      <c r="F33" s="45"/>
      <c r="G33" s="46"/>
      <c r="H33" s="47"/>
      <c r="I33" s="46"/>
      <c r="J33" s="46"/>
      <c r="K33" s="47"/>
      <c r="L33" s="46"/>
      <c r="M33" s="46"/>
      <c r="N33" s="47"/>
      <c r="O33" s="46"/>
      <c r="P33" s="49"/>
      <c r="Q33" s="49"/>
      <c r="R33" s="32" t="str">
        <f t="shared" si="5"/>
        <v/>
      </c>
      <c r="S33" s="32" t="str">
        <f t="shared" si="6"/>
        <v/>
      </c>
      <c r="T33" s="32" t="str">
        <f t="shared" si="7"/>
        <v/>
      </c>
      <c r="U33" s="40" t="str">
        <f t="shared" si="8"/>
        <v xml:space="preserve">  </v>
      </c>
      <c r="V33" s="32" t="str">
        <f t="shared" si="9"/>
        <v/>
      </c>
      <c r="W33" s="32" t="str">
        <f t="shared" si="10"/>
        <v/>
      </c>
      <c r="X33" s="32" t="str">
        <f t="shared" si="11"/>
        <v/>
      </c>
      <c r="Y33" s="49"/>
      <c r="Z33" s="49"/>
      <c r="AA33" s="49"/>
    </row>
    <row r="34" spans="1:27">
      <c r="A34" s="43"/>
      <c r="F34" s="45"/>
      <c r="G34" s="46"/>
      <c r="H34" s="47"/>
      <c r="I34" s="46"/>
      <c r="J34" s="46"/>
      <c r="K34" s="47"/>
      <c r="L34" s="46"/>
      <c r="M34" s="46"/>
      <c r="N34" s="47"/>
      <c r="O34" s="46"/>
      <c r="P34" s="49"/>
      <c r="Q34" s="49"/>
      <c r="R34" s="32" t="str">
        <f t="shared" si="5"/>
        <v/>
      </c>
      <c r="S34" s="32" t="str">
        <f t="shared" si="6"/>
        <v/>
      </c>
      <c r="T34" s="32" t="str">
        <f t="shared" si="7"/>
        <v/>
      </c>
      <c r="U34" s="40" t="str">
        <f t="shared" si="8"/>
        <v xml:space="preserve">  </v>
      </c>
      <c r="V34" s="32" t="str">
        <f t="shared" si="9"/>
        <v/>
      </c>
      <c r="W34" s="32" t="str">
        <f t="shared" si="10"/>
        <v/>
      </c>
      <c r="X34" s="32" t="str">
        <f t="shared" si="11"/>
        <v/>
      </c>
      <c r="Y34" s="49"/>
      <c r="Z34" s="49"/>
      <c r="AA34" s="49"/>
    </row>
    <row r="35" spans="1:27">
      <c r="A35" s="43"/>
      <c r="F35" s="45"/>
      <c r="G35" s="46"/>
      <c r="H35" s="47"/>
      <c r="I35" s="46"/>
      <c r="J35" s="46"/>
      <c r="K35" s="47"/>
      <c r="L35" s="46"/>
      <c r="M35" s="46"/>
      <c r="N35" s="47"/>
      <c r="O35" s="46"/>
      <c r="P35" s="49"/>
      <c r="Q35" s="49"/>
      <c r="R35" s="32" t="str">
        <f t="shared" si="5"/>
        <v/>
      </c>
      <c r="S35" s="32" t="str">
        <f t="shared" si="6"/>
        <v/>
      </c>
      <c r="T35" s="32" t="str">
        <f t="shared" si="7"/>
        <v/>
      </c>
      <c r="U35" s="40" t="str">
        <f t="shared" si="8"/>
        <v xml:space="preserve">  </v>
      </c>
      <c r="V35" s="32" t="str">
        <f t="shared" si="9"/>
        <v/>
      </c>
      <c r="W35" s="32" t="str">
        <f t="shared" si="10"/>
        <v/>
      </c>
      <c r="X35" s="32" t="str">
        <f t="shared" si="11"/>
        <v/>
      </c>
      <c r="Y35" s="49"/>
      <c r="Z35" s="49"/>
      <c r="AA35" s="49"/>
    </row>
    <row r="36" spans="1:27">
      <c r="A36" s="43"/>
      <c r="F36" s="45"/>
      <c r="G36" s="46"/>
      <c r="H36" s="47"/>
      <c r="I36" s="46"/>
      <c r="J36" s="46"/>
      <c r="K36" s="47"/>
      <c r="L36" s="46"/>
      <c r="M36" s="46"/>
      <c r="N36" s="47"/>
      <c r="O36" s="46"/>
      <c r="P36" s="49"/>
      <c r="Q36" s="49"/>
      <c r="R36" s="32" t="str">
        <f t="shared" si="5"/>
        <v/>
      </c>
      <c r="S36" s="32" t="str">
        <f t="shared" si="6"/>
        <v/>
      </c>
      <c r="T36" s="32" t="str">
        <f t="shared" si="7"/>
        <v/>
      </c>
      <c r="U36" s="40" t="str">
        <f t="shared" si="8"/>
        <v xml:space="preserve">  </v>
      </c>
      <c r="V36" s="32" t="str">
        <f t="shared" si="9"/>
        <v/>
      </c>
      <c r="W36" s="32" t="str">
        <f t="shared" si="10"/>
        <v/>
      </c>
      <c r="X36" s="32" t="str">
        <f t="shared" si="11"/>
        <v/>
      </c>
      <c r="Y36" s="49"/>
      <c r="Z36" s="49"/>
      <c r="AA36" s="49"/>
    </row>
    <row r="37" spans="1:27">
      <c r="A37" s="43"/>
      <c r="F37" s="45"/>
      <c r="G37" s="46"/>
      <c r="H37" s="47"/>
      <c r="I37" s="46"/>
      <c r="J37" s="46"/>
      <c r="K37" s="47"/>
      <c r="L37" s="46"/>
      <c r="M37" s="46"/>
      <c r="N37" s="47"/>
      <c r="O37" s="46"/>
      <c r="P37" s="49"/>
      <c r="Q37" s="49"/>
      <c r="R37" s="32" t="str">
        <f t="shared" si="5"/>
        <v/>
      </c>
      <c r="S37" s="32" t="str">
        <f t="shared" si="6"/>
        <v/>
      </c>
      <c r="T37" s="32" t="str">
        <f t="shared" si="7"/>
        <v/>
      </c>
      <c r="U37" s="40" t="str">
        <f t="shared" si="8"/>
        <v xml:space="preserve">  </v>
      </c>
      <c r="V37" s="32" t="str">
        <f t="shared" si="9"/>
        <v/>
      </c>
      <c r="W37" s="32" t="str">
        <f t="shared" si="10"/>
        <v/>
      </c>
      <c r="X37" s="32" t="str">
        <f t="shared" si="11"/>
        <v/>
      </c>
      <c r="Y37" s="49"/>
      <c r="Z37" s="49"/>
      <c r="AA37" s="49"/>
    </row>
    <row r="38" spans="1:27">
      <c r="A38" s="43"/>
      <c r="F38" s="45"/>
      <c r="G38" s="46"/>
      <c r="H38" s="47"/>
      <c r="I38" s="46"/>
      <c r="J38" s="46"/>
      <c r="K38" s="47"/>
      <c r="L38" s="46"/>
      <c r="M38" s="46"/>
      <c r="N38" s="47"/>
      <c r="O38" s="46"/>
      <c r="P38" s="49"/>
      <c r="Q38" s="49"/>
      <c r="R38" s="32" t="str">
        <f t="shared" si="5"/>
        <v/>
      </c>
      <c r="S38" s="32" t="str">
        <f t="shared" si="6"/>
        <v/>
      </c>
      <c r="T38" s="32" t="str">
        <f t="shared" si="7"/>
        <v/>
      </c>
      <c r="U38" s="40" t="str">
        <f t="shared" si="8"/>
        <v xml:space="preserve">  </v>
      </c>
      <c r="V38" s="32" t="str">
        <f t="shared" si="9"/>
        <v/>
      </c>
      <c r="W38" s="32" t="str">
        <f t="shared" si="10"/>
        <v/>
      </c>
      <c r="X38" s="32" t="str">
        <f t="shared" si="11"/>
        <v/>
      </c>
      <c r="Y38" s="49"/>
      <c r="Z38" s="49"/>
      <c r="AA38" s="49"/>
    </row>
    <row r="39" spans="1:27">
      <c r="A39" s="43"/>
      <c r="F39" s="45"/>
      <c r="G39" s="46"/>
      <c r="H39" s="47"/>
      <c r="I39" s="46"/>
      <c r="J39" s="46"/>
      <c r="K39" s="47"/>
      <c r="L39" s="46"/>
      <c r="M39" s="46"/>
      <c r="N39" s="47"/>
      <c r="O39" s="46"/>
      <c r="P39" s="49"/>
      <c r="Q39" s="49"/>
      <c r="R39" s="32" t="str">
        <f t="shared" si="5"/>
        <v/>
      </c>
      <c r="S39" s="32" t="str">
        <f t="shared" si="6"/>
        <v/>
      </c>
      <c r="T39" s="32" t="str">
        <f t="shared" si="7"/>
        <v/>
      </c>
      <c r="U39" s="40" t="str">
        <f t="shared" si="8"/>
        <v xml:space="preserve">  </v>
      </c>
      <c r="V39" s="32" t="str">
        <f t="shared" si="9"/>
        <v/>
      </c>
      <c r="W39" s="32" t="str">
        <f t="shared" si="10"/>
        <v/>
      </c>
      <c r="X39" s="32" t="str">
        <f t="shared" si="11"/>
        <v/>
      </c>
      <c r="Y39" s="49"/>
      <c r="Z39" s="49"/>
      <c r="AA39" s="49"/>
    </row>
    <row r="40" spans="1:27">
      <c r="A40" s="43"/>
      <c r="F40" s="45"/>
      <c r="G40" s="46"/>
      <c r="H40" s="47"/>
      <c r="I40" s="46"/>
      <c r="J40" s="46"/>
      <c r="K40" s="47"/>
      <c r="L40" s="46"/>
      <c r="M40" s="46"/>
      <c r="N40" s="47"/>
      <c r="O40" s="46"/>
      <c r="P40" s="49"/>
      <c r="Q40" s="49"/>
      <c r="R40" s="32" t="str">
        <f t="shared" si="5"/>
        <v/>
      </c>
      <c r="S40" s="32" t="str">
        <f t="shared" si="6"/>
        <v/>
      </c>
      <c r="T40" s="32" t="str">
        <f t="shared" si="7"/>
        <v/>
      </c>
      <c r="U40" s="40" t="str">
        <f t="shared" si="8"/>
        <v xml:space="preserve">  </v>
      </c>
      <c r="V40" s="32" t="str">
        <f t="shared" si="9"/>
        <v/>
      </c>
      <c r="W40" s="32" t="str">
        <f t="shared" si="10"/>
        <v/>
      </c>
      <c r="X40" s="32" t="str">
        <f t="shared" si="11"/>
        <v/>
      </c>
      <c r="Y40" s="49"/>
      <c r="Z40" s="49"/>
      <c r="AA40" s="49"/>
    </row>
    <row r="41" spans="1:27">
      <c r="A41" s="43"/>
      <c r="F41" s="45"/>
      <c r="G41" s="46"/>
      <c r="H41" s="47"/>
      <c r="I41" s="46"/>
      <c r="J41" s="46"/>
      <c r="K41" s="47"/>
      <c r="L41" s="46"/>
      <c r="M41" s="46"/>
      <c r="N41" s="47"/>
      <c r="O41" s="46"/>
      <c r="P41" s="49"/>
      <c r="Q41" s="49"/>
      <c r="R41" s="32" t="str">
        <f t="shared" si="5"/>
        <v/>
      </c>
      <c r="S41" s="32" t="str">
        <f t="shared" si="6"/>
        <v/>
      </c>
      <c r="T41" s="32" t="str">
        <f t="shared" si="7"/>
        <v/>
      </c>
      <c r="U41" s="40" t="str">
        <f t="shared" si="8"/>
        <v xml:space="preserve">  </v>
      </c>
      <c r="V41" s="32" t="str">
        <f t="shared" si="9"/>
        <v/>
      </c>
      <c r="W41" s="32" t="str">
        <f t="shared" si="10"/>
        <v/>
      </c>
      <c r="X41" s="32" t="str">
        <f t="shared" si="11"/>
        <v/>
      </c>
      <c r="Y41" s="49"/>
      <c r="Z41" s="49"/>
      <c r="AA41" s="49"/>
    </row>
    <row r="42" spans="1:27">
      <c r="A42" s="43"/>
      <c r="F42" s="45"/>
      <c r="G42" s="46"/>
      <c r="H42" s="47"/>
      <c r="I42" s="46"/>
      <c r="J42" s="46"/>
      <c r="K42" s="47"/>
      <c r="L42" s="46"/>
      <c r="M42" s="46"/>
      <c r="N42" s="47"/>
      <c r="O42" s="46"/>
      <c r="P42" s="49"/>
      <c r="Q42" s="49"/>
      <c r="R42" s="32" t="str">
        <f t="shared" si="5"/>
        <v/>
      </c>
      <c r="S42" s="32" t="str">
        <f t="shared" si="6"/>
        <v/>
      </c>
      <c r="T42" s="32" t="str">
        <f t="shared" si="7"/>
        <v/>
      </c>
      <c r="U42" s="40" t="str">
        <f t="shared" si="8"/>
        <v xml:space="preserve">  </v>
      </c>
      <c r="V42" s="32" t="str">
        <f t="shared" si="9"/>
        <v/>
      </c>
      <c r="W42" s="32" t="str">
        <f t="shared" si="10"/>
        <v/>
      </c>
      <c r="X42" s="32" t="str">
        <f t="shared" si="11"/>
        <v/>
      </c>
      <c r="Y42" s="49"/>
      <c r="Z42" s="49"/>
      <c r="AA42" s="49"/>
    </row>
    <row r="43" spans="1:27">
      <c r="A43" s="43"/>
      <c r="F43" s="45"/>
      <c r="G43" s="46"/>
      <c r="H43" s="47"/>
      <c r="I43" s="46"/>
      <c r="J43" s="46"/>
      <c r="K43" s="47"/>
      <c r="L43" s="46"/>
      <c r="M43" s="46"/>
      <c r="N43" s="47"/>
      <c r="O43" s="46"/>
      <c r="P43" s="49"/>
      <c r="Q43" s="49"/>
      <c r="R43" s="32" t="str">
        <f t="shared" si="5"/>
        <v/>
      </c>
      <c r="S43" s="32" t="str">
        <f t="shared" si="6"/>
        <v/>
      </c>
      <c r="T43" s="32" t="str">
        <f t="shared" si="7"/>
        <v/>
      </c>
      <c r="U43" s="40" t="str">
        <f t="shared" si="8"/>
        <v xml:space="preserve">  </v>
      </c>
      <c r="V43" s="32" t="str">
        <f t="shared" si="9"/>
        <v/>
      </c>
      <c r="W43" s="32" t="str">
        <f t="shared" si="10"/>
        <v/>
      </c>
      <c r="X43" s="32" t="str">
        <f t="shared" si="11"/>
        <v/>
      </c>
      <c r="Y43" s="49"/>
      <c r="Z43" s="49"/>
      <c r="AA43" s="49"/>
    </row>
    <row r="44" spans="1:27">
      <c r="A44" s="43"/>
      <c r="F44" s="45"/>
      <c r="G44" s="46"/>
      <c r="H44" s="47"/>
      <c r="I44" s="46"/>
      <c r="J44" s="46"/>
      <c r="K44" s="47"/>
      <c r="L44" s="46"/>
      <c r="M44" s="46"/>
      <c r="N44" s="47"/>
      <c r="O44" s="46"/>
      <c r="P44" s="49"/>
      <c r="Q44" s="49"/>
      <c r="R44" s="32" t="str">
        <f t="shared" si="5"/>
        <v/>
      </c>
      <c r="S44" s="32" t="str">
        <f t="shared" si="6"/>
        <v/>
      </c>
      <c r="T44" s="32" t="str">
        <f t="shared" si="7"/>
        <v/>
      </c>
      <c r="U44" s="40" t="str">
        <f t="shared" si="8"/>
        <v xml:space="preserve">  </v>
      </c>
      <c r="V44" s="32" t="str">
        <f t="shared" si="9"/>
        <v/>
      </c>
      <c r="W44" s="32" t="str">
        <f t="shared" si="10"/>
        <v/>
      </c>
      <c r="X44" s="32" t="str">
        <f t="shared" si="11"/>
        <v/>
      </c>
      <c r="Y44" s="49"/>
      <c r="Z44" s="49"/>
      <c r="AA44" s="49"/>
    </row>
    <row r="45" spans="1:27">
      <c r="A45" s="43"/>
      <c r="F45" s="45"/>
      <c r="G45" s="46"/>
      <c r="H45" s="47"/>
      <c r="I45" s="46"/>
      <c r="J45" s="46"/>
      <c r="K45" s="47"/>
      <c r="L45" s="46"/>
      <c r="M45" s="46"/>
      <c r="N45" s="47"/>
      <c r="O45" s="46"/>
      <c r="P45" s="49"/>
      <c r="Q45" s="49"/>
      <c r="R45" s="32" t="str">
        <f t="shared" si="5"/>
        <v/>
      </c>
      <c r="S45" s="32" t="str">
        <f t="shared" si="6"/>
        <v/>
      </c>
      <c r="T45" s="32" t="str">
        <f t="shared" si="7"/>
        <v/>
      </c>
      <c r="U45" s="40" t="str">
        <f t="shared" si="8"/>
        <v xml:space="preserve">  </v>
      </c>
      <c r="V45" s="32" t="str">
        <f t="shared" si="9"/>
        <v/>
      </c>
      <c r="W45" s="32" t="str">
        <f t="shared" si="10"/>
        <v/>
      </c>
      <c r="X45" s="32" t="str">
        <f t="shared" si="11"/>
        <v/>
      </c>
      <c r="Y45" s="49"/>
      <c r="Z45" s="49"/>
      <c r="AA45" s="49"/>
    </row>
    <row r="46" spans="1:27">
      <c r="A46" s="43"/>
      <c r="B46" s="51"/>
      <c r="F46" s="45"/>
      <c r="G46" s="46"/>
      <c r="H46" s="47"/>
      <c r="I46" s="46"/>
      <c r="J46" s="46"/>
      <c r="K46" s="47"/>
      <c r="L46" s="46"/>
      <c r="M46" s="46"/>
      <c r="N46" s="47"/>
      <c r="O46" s="46"/>
      <c r="P46" s="49"/>
      <c r="Q46" s="49"/>
      <c r="R46" s="32" t="str">
        <f t="shared" si="5"/>
        <v/>
      </c>
      <c r="S46" s="32" t="str">
        <f t="shared" si="6"/>
        <v/>
      </c>
      <c r="T46" s="32" t="str">
        <f t="shared" si="7"/>
        <v/>
      </c>
      <c r="U46" s="40" t="str">
        <f t="shared" si="8"/>
        <v xml:space="preserve">  </v>
      </c>
      <c r="V46" s="32" t="str">
        <f t="shared" si="9"/>
        <v/>
      </c>
      <c r="W46" s="32" t="str">
        <f t="shared" si="10"/>
        <v/>
      </c>
      <c r="X46" s="32" t="str">
        <f t="shared" si="11"/>
        <v/>
      </c>
      <c r="Y46" s="49"/>
      <c r="Z46" s="49"/>
      <c r="AA46" s="49"/>
    </row>
    <row r="47" spans="1:27">
      <c r="A47" s="43"/>
      <c r="F47" s="45"/>
      <c r="G47" s="46"/>
      <c r="H47" s="47"/>
      <c r="I47" s="46"/>
      <c r="J47" s="46"/>
      <c r="K47" s="47"/>
      <c r="L47" s="46"/>
      <c r="M47" s="46"/>
      <c r="N47" s="47"/>
      <c r="O47" s="46"/>
      <c r="P47" s="49"/>
      <c r="Q47" s="49"/>
      <c r="R47" s="32" t="str">
        <f t="shared" si="5"/>
        <v/>
      </c>
      <c r="S47" s="32" t="str">
        <f t="shared" si="6"/>
        <v/>
      </c>
      <c r="T47" s="32" t="str">
        <f t="shared" si="7"/>
        <v/>
      </c>
      <c r="U47" s="40" t="str">
        <f t="shared" si="8"/>
        <v xml:space="preserve">  </v>
      </c>
      <c r="V47" s="32" t="str">
        <f t="shared" si="9"/>
        <v/>
      </c>
      <c r="W47" s="32" t="str">
        <f t="shared" si="10"/>
        <v/>
      </c>
      <c r="X47" s="32" t="str">
        <f t="shared" si="11"/>
        <v/>
      </c>
      <c r="Y47" s="49"/>
      <c r="Z47" s="49"/>
      <c r="AA47" s="49"/>
    </row>
    <row r="48" spans="1:27">
      <c r="A48" s="43"/>
      <c r="F48" s="45"/>
      <c r="G48" s="46"/>
      <c r="H48" s="47"/>
      <c r="I48" s="46"/>
      <c r="J48" s="46"/>
      <c r="K48" s="47"/>
      <c r="L48" s="46"/>
      <c r="M48" s="46"/>
      <c r="N48" s="47"/>
      <c r="O48" s="46"/>
      <c r="P48" s="49"/>
      <c r="Q48" s="49"/>
      <c r="R48" s="32" t="str">
        <f t="shared" si="5"/>
        <v/>
      </c>
      <c r="S48" s="32" t="str">
        <f t="shared" si="6"/>
        <v/>
      </c>
      <c r="T48" s="32" t="str">
        <f t="shared" si="7"/>
        <v/>
      </c>
      <c r="U48" s="40" t="str">
        <f t="shared" si="8"/>
        <v xml:space="preserve">  </v>
      </c>
      <c r="V48" s="32" t="str">
        <f t="shared" si="9"/>
        <v/>
      </c>
      <c r="W48" s="32" t="str">
        <f t="shared" si="10"/>
        <v/>
      </c>
      <c r="X48" s="32" t="str">
        <f t="shared" si="11"/>
        <v/>
      </c>
      <c r="Y48" s="49"/>
      <c r="Z48" s="49"/>
      <c r="AA48" s="49"/>
    </row>
    <row r="49" spans="1:27">
      <c r="A49" s="43"/>
      <c r="F49" s="45"/>
      <c r="G49" s="46"/>
      <c r="H49" s="47"/>
      <c r="I49" s="46"/>
      <c r="J49" s="46"/>
      <c r="K49" s="47"/>
      <c r="L49" s="46"/>
      <c r="M49" s="46"/>
      <c r="N49" s="47"/>
      <c r="O49" s="46"/>
      <c r="P49" s="49"/>
      <c r="Q49" s="49"/>
      <c r="R49" s="32" t="str">
        <f t="shared" si="5"/>
        <v/>
      </c>
      <c r="S49" s="32" t="str">
        <f t="shared" si="6"/>
        <v/>
      </c>
      <c r="T49" s="32" t="str">
        <f t="shared" si="7"/>
        <v/>
      </c>
      <c r="U49" s="40" t="str">
        <f t="shared" si="8"/>
        <v xml:space="preserve">  </v>
      </c>
      <c r="V49" s="32" t="str">
        <f t="shared" si="9"/>
        <v/>
      </c>
      <c r="W49" s="32" t="str">
        <f t="shared" si="10"/>
        <v/>
      </c>
      <c r="X49" s="32" t="str">
        <f t="shared" si="11"/>
        <v/>
      </c>
      <c r="Y49" s="49"/>
      <c r="Z49" s="49"/>
      <c r="AA49" s="49"/>
    </row>
    <row r="50" spans="1:27">
      <c r="A50" s="43"/>
      <c r="F50" s="45"/>
      <c r="G50" s="46"/>
      <c r="H50" s="47"/>
      <c r="I50" s="46"/>
      <c r="J50" s="46"/>
      <c r="K50" s="47"/>
      <c r="L50" s="46"/>
      <c r="M50" s="46"/>
      <c r="N50" s="47"/>
      <c r="O50" s="46"/>
      <c r="P50" s="49"/>
      <c r="Q50" s="49"/>
      <c r="R50" s="32" t="str">
        <f t="shared" si="5"/>
        <v/>
      </c>
      <c r="S50" s="32" t="str">
        <f t="shared" si="6"/>
        <v/>
      </c>
      <c r="T50" s="32" t="str">
        <f t="shared" si="7"/>
        <v/>
      </c>
      <c r="U50" s="40" t="str">
        <f t="shared" si="8"/>
        <v xml:space="preserve">  </v>
      </c>
      <c r="V50" s="32" t="str">
        <f t="shared" si="9"/>
        <v/>
      </c>
      <c r="W50" s="32" t="str">
        <f t="shared" si="10"/>
        <v/>
      </c>
      <c r="X50" s="32" t="str">
        <f t="shared" si="11"/>
        <v/>
      </c>
      <c r="Y50" s="49"/>
      <c r="Z50" s="49"/>
      <c r="AA50" s="49"/>
    </row>
    <row r="51" spans="1:27">
      <c r="A51" s="43"/>
      <c r="F51" s="45"/>
      <c r="G51" s="46"/>
      <c r="H51" s="47"/>
      <c r="I51" s="46"/>
      <c r="J51" s="46"/>
      <c r="K51" s="47"/>
      <c r="L51" s="46"/>
      <c r="M51" s="46"/>
      <c r="N51" s="47"/>
      <c r="O51" s="46"/>
      <c r="P51" s="49"/>
      <c r="Q51" s="49"/>
      <c r="R51" s="32" t="str">
        <f t="shared" si="5"/>
        <v/>
      </c>
      <c r="S51" s="32" t="str">
        <f t="shared" si="6"/>
        <v/>
      </c>
      <c r="T51" s="32" t="str">
        <f t="shared" si="7"/>
        <v/>
      </c>
      <c r="U51" s="40" t="str">
        <f t="shared" si="8"/>
        <v xml:space="preserve">  </v>
      </c>
      <c r="V51" s="32" t="str">
        <f t="shared" si="9"/>
        <v/>
      </c>
      <c r="W51" s="32" t="str">
        <f t="shared" si="10"/>
        <v/>
      </c>
      <c r="X51" s="32" t="str">
        <f t="shared" si="11"/>
        <v/>
      </c>
      <c r="Y51" s="49"/>
      <c r="Z51" s="49"/>
      <c r="AA51" s="49"/>
    </row>
    <row r="52" spans="1:27">
      <c r="A52" s="43"/>
      <c r="F52" s="45"/>
      <c r="G52" s="46"/>
      <c r="H52" s="47"/>
      <c r="I52" s="46"/>
      <c r="J52" s="46"/>
      <c r="K52" s="47"/>
      <c r="L52" s="46"/>
      <c r="M52" s="46"/>
      <c r="N52" s="47"/>
      <c r="O52" s="46"/>
      <c r="P52" s="49"/>
      <c r="Q52" s="49"/>
      <c r="R52" s="32" t="str">
        <f t="shared" si="5"/>
        <v/>
      </c>
      <c r="S52" s="32" t="str">
        <f t="shared" si="6"/>
        <v/>
      </c>
      <c r="T52" s="32" t="str">
        <f t="shared" si="7"/>
        <v/>
      </c>
      <c r="U52" s="40" t="str">
        <f t="shared" si="8"/>
        <v xml:space="preserve">  </v>
      </c>
      <c r="V52" s="32" t="str">
        <f t="shared" si="9"/>
        <v/>
      </c>
      <c r="W52" s="32" t="str">
        <f t="shared" si="10"/>
        <v/>
      </c>
      <c r="X52" s="32" t="str">
        <f t="shared" si="11"/>
        <v/>
      </c>
      <c r="Y52" s="49"/>
      <c r="Z52" s="49"/>
      <c r="AA52" s="49"/>
    </row>
    <row r="53" spans="1:27">
      <c r="A53" s="43"/>
      <c r="F53" s="45"/>
      <c r="G53" s="46"/>
      <c r="H53" s="47"/>
      <c r="I53" s="46"/>
      <c r="J53" s="46"/>
      <c r="K53" s="47"/>
      <c r="L53" s="46"/>
      <c r="M53" s="46"/>
      <c r="N53" s="47"/>
      <c r="O53" s="46"/>
      <c r="P53" s="49"/>
      <c r="Q53" s="49"/>
      <c r="R53" s="32" t="str">
        <f t="shared" si="5"/>
        <v/>
      </c>
      <c r="S53" s="32" t="str">
        <f t="shared" si="6"/>
        <v/>
      </c>
      <c r="T53" s="32" t="str">
        <f t="shared" si="7"/>
        <v/>
      </c>
      <c r="U53" s="40" t="str">
        <f t="shared" si="8"/>
        <v xml:space="preserve">  </v>
      </c>
      <c r="V53" s="32" t="str">
        <f t="shared" si="9"/>
        <v/>
      </c>
      <c r="W53" s="32" t="str">
        <f t="shared" si="10"/>
        <v/>
      </c>
      <c r="X53" s="32" t="str">
        <f t="shared" si="11"/>
        <v/>
      </c>
      <c r="Y53" s="49"/>
      <c r="Z53" s="49"/>
      <c r="AA53" s="49"/>
    </row>
    <row r="54" spans="1:27">
      <c r="A54" s="43"/>
      <c r="F54" s="45"/>
      <c r="G54" s="46"/>
      <c r="H54" s="47"/>
      <c r="I54" s="46"/>
      <c r="J54" s="46"/>
      <c r="K54" s="47"/>
      <c r="L54" s="46"/>
      <c r="M54" s="46"/>
      <c r="N54" s="47"/>
      <c r="O54" s="46"/>
      <c r="P54" s="49"/>
      <c r="Q54" s="49"/>
      <c r="R54" s="32" t="str">
        <f t="shared" si="5"/>
        <v/>
      </c>
      <c r="S54" s="32" t="str">
        <f t="shared" si="6"/>
        <v/>
      </c>
      <c r="T54" s="32" t="str">
        <f t="shared" si="7"/>
        <v/>
      </c>
      <c r="U54" s="40" t="str">
        <f t="shared" si="8"/>
        <v xml:space="preserve">  </v>
      </c>
      <c r="V54" s="32" t="str">
        <f t="shared" si="9"/>
        <v/>
      </c>
      <c r="W54" s="32" t="str">
        <f t="shared" si="10"/>
        <v/>
      </c>
      <c r="X54" s="32" t="str">
        <f t="shared" si="11"/>
        <v/>
      </c>
      <c r="Y54" s="49"/>
      <c r="Z54" s="49"/>
      <c r="AA54" s="49"/>
    </row>
    <row r="55" spans="1:27">
      <c r="A55" s="43"/>
      <c r="F55" s="45"/>
      <c r="G55" s="46"/>
      <c r="H55" s="47"/>
      <c r="I55" s="46"/>
      <c r="J55" s="46"/>
      <c r="K55" s="47"/>
      <c r="L55" s="46"/>
      <c r="M55" s="46"/>
      <c r="N55" s="47"/>
      <c r="O55" s="46"/>
      <c r="P55" s="49"/>
      <c r="Q55" s="49"/>
      <c r="R55" s="32" t="str">
        <f t="shared" si="5"/>
        <v/>
      </c>
      <c r="S55" s="32" t="str">
        <f t="shared" si="6"/>
        <v/>
      </c>
      <c r="T55" s="32" t="str">
        <f t="shared" si="7"/>
        <v/>
      </c>
      <c r="U55" s="40" t="str">
        <f t="shared" si="8"/>
        <v xml:space="preserve">  </v>
      </c>
      <c r="V55" s="32" t="str">
        <f t="shared" si="9"/>
        <v/>
      </c>
      <c r="W55" s="32" t="str">
        <f t="shared" si="10"/>
        <v/>
      </c>
      <c r="X55" s="32" t="str">
        <f t="shared" si="11"/>
        <v/>
      </c>
      <c r="Y55" s="49"/>
      <c r="Z55" s="49"/>
      <c r="AA55" s="49"/>
    </row>
    <row r="56" spans="1:27">
      <c r="A56" s="43"/>
      <c r="F56" s="45"/>
      <c r="G56" s="46"/>
      <c r="H56" s="47"/>
      <c r="I56" s="46"/>
      <c r="J56" s="46"/>
      <c r="K56" s="47"/>
      <c r="L56" s="46"/>
      <c r="M56" s="46"/>
      <c r="N56" s="47"/>
      <c r="O56" s="46"/>
      <c r="P56" s="49"/>
      <c r="Q56" s="49"/>
      <c r="R56" s="32" t="str">
        <f t="shared" si="5"/>
        <v/>
      </c>
      <c r="S56" s="32" t="str">
        <f t="shared" si="6"/>
        <v/>
      </c>
      <c r="T56" s="32" t="str">
        <f t="shared" si="7"/>
        <v/>
      </c>
      <c r="U56" s="40" t="str">
        <f t="shared" si="8"/>
        <v xml:space="preserve">  </v>
      </c>
      <c r="V56" s="32" t="str">
        <f t="shared" si="9"/>
        <v/>
      </c>
      <c r="W56" s="32" t="str">
        <f t="shared" si="10"/>
        <v/>
      </c>
      <c r="X56" s="32" t="str">
        <f t="shared" si="11"/>
        <v/>
      </c>
      <c r="Y56" s="49"/>
      <c r="Z56" s="49"/>
      <c r="AA56" s="49"/>
    </row>
    <row r="57" spans="1:27">
      <c r="A57" s="43"/>
      <c r="F57" s="45"/>
      <c r="G57" s="46"/>
      <c r="H57" s="47"/>
      <c r="I57" s="46"/>
      <c r="J57" s="46"/>
      <c r="K57" s="47"/>
      <c r="L57" s="46"/>
      <c r="M57" s="46"/>
      <c r="N57" s="47"/>
      <c r="O57" s="46"/>
      <c r="P57" s="49"/>
      <c r="Q57" s="49"/>
      <c r="R57" s="32" t="str">
        <f t="shared" si="5"/>
        <v/>
      </c>
      <c r="S57" s="32" t="str">
        <f t="shared" si="6"/>
        <v/>
      </c>
      <c r="T57" s="32" t="str">
        <f t="shared" si="7"/>
        <v/>
      </c>
      <c r="U57" s="40" t="str">
        <f t="shared" si="8"/>
        <v xml:space="preserve">  </v>
      </c>
      <c r="V57" s="32" t="str">
        <f t="shared" si="9"/>
        <v/>
      </c>
      <c r="W57" s="32" t="str">
        <f t="shared" si="10"/>
        <v/>
      </c>
      <c r="X57" s="32" t="str">
        <f t="shared" si="11"/>
        <v/>
      </c>
      <c r="Y57" s="49"/>
      <c r="Z57" s="49"/>
      <c r="AA57" s="49"/>
    </row>
    <row r="58" spans="1:27">
      <c r="A58" s="43"/>
      <c r="F58" s="45"/>
      <c r="G58" s="46"/>
      <c r="H58" s="47"/>
      <c r="I58" s="46"/>
      <c r="J58" s="46"/>
      <c r="K58" s="47"/>
      <c r="L58" s="46"/>
      <c r="M58" s="46"/>
      <c r="N58" s="47"/>
      <c r="O58" s="46"/>
      <c r="P58" s="49"/>
      <c r="Q58" s="49"/>
      <c r="R58" s="32" t="str">
        <f t="shared" si="5"/>
        <v/>
      </c>
      <c r="S58" s="32" t="str">
        <f t="shared" si="6"/>
        <v/>
      </c>
      <c r="T58" s="32" t="str">
        <f t="shared" si="7"/>
        <v/>
      </c>
      <c r="U58" s="40" t="str">
        <f t="shared" si="8"/>
        <v xml:space="preserve">  </v>
      </c>
      <c r="V58" s="32" t="str">
        <f t="shared" si="9"/>
        <v/>
      </c>
      <c r="W58" s="32" t="str">
        <f t="shared" si="10"/>
        <v/>
      </c>
      <c r="X58" s="32" t="str">
        <f t="shared" si="11"/>
        <v/>
      </c>
      <c r="Y58" s="49"/>
      <c r="Z58" s="49"/>
      <c r="AA58" s="49"/>
    </row>
    <row r="59" spans="1:27">
      <c r="A59" s="43"/>
      <c r="F59" s="45"/>
      <c r="G59" s="46"/>
      <c r="H59" s="47"/>
      <c r="I59" s="46"/>
      <c r="J59" s="46"/>
      <c r="K59" s="47"/>
      <c r="L59" s="46"/>
      <c r="M59" s="46"/>
      <c r="N59" s="47"/>
      <c r="O59" s="46"/>
      <c r="P59" s="49"/>
      <c r="Q59" s="49"/>
      <c r="R59" s="32" t="str">
        <f t="shared" si="5"/>
        <v/>
      </c>
      <c r="S59" s="32" t="str">
        <f t="shared" si="6"/>
        <v/>
      </c>
      <c r="T59" s="32" t="str">
        <f t="shared" si="7"/>
        <v/>
      </c>
      <c r="U59" s="40" t="str">
        <f t="shared" si="8"/>
        <v xml:space="preserve">  </v>
      </c>
      <c r="V59" s="32" t="str">
        <f t="shared" si="9"/>
        <v/>
      </c>
      <c r="W59" s="32" t="str">
        <f t="shared" si="10"/>
        <v/>
      </c>
      <c r="X59" s="32" t="str">
        <f t="shared" si="11"/>
        <v/>
      </c>
      <c r="Y59" s="49"/>
      <c r="Z59" s="49"/>
      <c r="AA59" s="49"/>
    </row>
    <row r="60" spans="1:27">
      <c r="A60" s="43"/>
      <c r="F60" s="45"/>
      <c r="G60" s="46"/>
      <c r="H60" s="47"/>
      <c r="I60" s="46"/>
      <c r="J60" s="46"/>
      <c r="K60" s="47"/>
      <c r="L60" s="46"/>
      <c r="M60" s="46"/>
      <c r="N60" s="47"/>
      <c r="O60" s="46"/>
      <c r="P60" s="49"/>
      <c r="Q60" s="49"/>
      <c r="R60" s="32" t="str">
        <f t="shared" si="5"/>
        <v/>
      </c>
      <c r="S60" s="32" t="str">
        <f t="shared" si="6"/>
        <v/>
      </c>
      <c r="T60" s="32" t="str">
        <f t="shared" si="7"/>
        <v/>
      </c>
      <c r="U60" s="40" t="str">
        <f t="shared" si="8"/>
        <v xml:space="preserve">  </v>
      </c>
      <c r="V60" s="32" t="str">
        <f t="shared" si="9"/>
        <v/>
      </c>
      <c r="W60" s="32" t="str">
        <f t="shared" si="10"/>
        <v/>
      </c>
      <c r="X60" s="32" t="str">
        <f t="shared" si="11"/>
        <v/>
      </c>
      <c r="Y60" s="49"/>
      <c r="Z60" s="49"/>
      <c r="AA60" s="49"/>
    </row>
    <row r="61" spans="1:27">
      <c r="A61" s="43"/>
      <c r="F61" s="45"/>
      <c r="G61" s="46"/>
      <c r="H61" s="47"/>
      <c r="I61" s="46"/>
      <c r="J61" s="46"/>
      <c r="K61" s="47"/>
      <c r="L61" s="46"/>
      <c r="M61" s="46"/>
      <c r="N61" s="47"/>
      <c r="O61" s="46"/>
      <c r="P61" s="49"/>
      <c r="Q61" s="49"/>
      <c r="R61" s="32" t="str">
        <f t="shared" si="5"/>
        <v/>
      </c>
      <c r="S61" s="32" t="str">
        <f t="shared" si="6"/>
        <v/>
      </c>
      <c r="T61" s="32" t="str">
        <f t="shared" si="7"/>
        <v/>
      </c>
      <c r="U61" s="40" t="str">
        <f t="shared" si="8"/>
        <v xml:space="preserve">  </v>
      </c>
      <c r="V61" s="32" t="str">
        <f t="shared" si="9"/>
        <v/>
      </c>
      <c r="W61" s="32" t="str">
        <f t="shared" si="10"/>
        <v/>
      </c>
      <c r="X61" s="32" t="str">
        <f t="shared" si="11"/>
        <v/>
      </c>
      <c r="Y61" s="49"/>
      <c r="Z61" s="49"/>
      <c r="AA61" s="49"/>
    </row>
    <row r="62" spans="1:27">
      <c r="A62" s="43"/>
      <c r="F62" s="45"/>
      <c r="G62" s="46"/>
      <c r="H62" s="47"/>
      <c r="I62" s="46"/>
      <c r="J62" s="46"/>
      <c r="K62" s="47"/>
      <c r="L62" s="46"/>
      <c r="M62" s="46"/>
      <c r="N62" s="47"/>
      <c r="O62" s="46"/>
      <c r="P62" s="49"/>
      <c r="Q62" s="49"/>
      <c r="R62" s="32" t="str">
        <f t="shared" si="5"/>
        <v/>
      </c>
      <c r="S62" s="32" t="str">
        <f t="shared" si="6"/>
        <v/>
      </c>
      <c r="T62" s="32" t="str">
        <f t="shared" si="7"/>
        <v/>
      </c>
      <c r="U62" s="40" t="str">
        <f t="shared" si="8"/>
        <v xml:space="preserve">  </v>
      </c>
      <c r="V62" s="32" t="str">
        <f t="shared" si="9"/>
        <v/>
      </c>
      <c r="W62" s="32" t="str">
        <f t="shared" si="10"/>
        <v/>
      </c>
      <c r="X62" s="32" t="str">
        <f t="shared" si="11"/>
        <v/>
      </c>
      <c r="Y62" s="49"/>
      <c r="Z62" s="49"/>
      <c r="AA62" s="49"/>
    </row>
    <row r="63" spans="1:27">
      <c r="A63" s="43"/>
      <c r="F63" s="45"/>
      <c r="G63" s="46"/>
      <c r="H63" s="47"/>
      <c r="I63" s="46"/>
      <c r="J63" s="46"/>
      <c r="K63" s="47"/>
      <c r="L63" s="46"/>
      <c r="M63" s="46"/>
      <c r="N63" s="47"/>
      <c r="O63" s="46"/>
      <c r="P63" s="49"/>
      <c r="Q63" s="49"/>
      <c r="R63" s="32" t="str">
        <f t="shared" si="5"/>
        <v/>
      </c>
      <c r="S63" s="32" t="str">
        <f t="shared" si="6"/>
        <v/>
      </c>
      <c r="T63" s="32" t="str">
        <f t="shared" si="7"/>
        <v/>
      </c>
      <c r="U63" s="40" t="str">
        <f t="shared" si="8"/>
        <v xml:space="preserve">  </v>
      </c>
      <c r="V63" s="32" t="str">
        <f t="shared" si="9"/>
        <v/>
      </c>
      <c r="W63" s="32" t="str">
        <f t="shared" si="10"/>
        <v/>
      </c>
      <c r="X63" s="32" t="str">
        <f t="shared" si="11"/>
        <v/>
      </c>
      <c r="Y63" s="49"/>
      <c r="Z63" s="49"/>
      <c r="AA63" s="49"/>
    </row>
    <row r="64" spans="1:27"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spans="16:27"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</row>
    <row r="66" spans="16:27"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spans="16:27"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spans="16:27"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 spans="16:27"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</row>
    <row r="70" spans="16:27"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 spans="16:27"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 spans="16:27"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 spans="16:27"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 spans="16:27"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 spans="16:27"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</sheetData>
  <mergeCells count="3">
    <mergeCell ref="G1:I1"/>
    <mergeCell ref="J1:L1"/>
    <mergeCell ref="M1:O1"/>
  </mergeCells>
  <conditionalFormatting sqref="C2 C6">
    <cfRule type="expression" priority="18" stopIfTrue="1">
      <formula>$F$2=""</formula>
    </cfRule>
    <cfRule type="expression" dxfId="19" priority="21">
      <formula>$R$2="1"</formula>
    </cfRule>
    <cfRule type="expression" dxfId="18" priority="22">
      <formula>$R$2="2"</formula>
    </cfRule>
  </conditionalFormatting>
  <conditionalFormatting sqref="E2">
    <cfRule type="expression" priority="17" stopIfTrue="1">
      <formula>$F$2=""</formula>
    </cfRule>
    <cfRule type="expression" dxfId="17" priority="19">
      <formula>$R$2="1"</formula>
    </cfRule>
    <cfRule type="expression" dxfId="16" priority="20">
      <formula>$R$2="2"</formula>
    </cfRule>
  </conditionalFormatting>
  <conditionalFormatting sqref="G2:G23">
    <cfRule type="cellIs" dxfId="15" priority="13" operator="equal">
      <formula>""</formula>
    </cfRule>
    <cfRule type="cellIs" dxfId="14" priority="14" operator="equal">
      <formula>""""""</formula>
    </cfRule>
    <cfRule type="containsText" dxfId="13" priority="15" operator="containsText" text="&quot;&quot;">
      <formula>NOT(ISERROR(SEARCH("""""",G2)))</formula>
    </cfRule>
    <cfRule type="cellIs" dxfId="12" priority="16" operator="equal">
      <formula>$E$2&lt;&gt;0</formula>
    </cfRule>
  </conditionalFormatting>
  <conditionalFormatting sqref="I2:J23">
    <cfRule type="cellIs" dxfId="11" priority="9" operator="equal">
      <formula>""</formula>
    </cfRule>
    <cfRule type="cellIs" dxfId="10" priority="10" operator="equal">
      <formula>""""""</formula>
    </cfRule>
    <cfRule type="containsText" dxfId="9" priority="11" operator="containsText" text="&quot;&quot;">
      <formula>NOT(ISERROR(SEARCH("""""",I2)))</formula>
    </cfRule>
    <cfRule type="cellIs" dxfId="8" priority="12" operator="equal">
      <formula>$E$2&lt;&gt;0</formula>
    </cfRule>
  </conditionalFormatting>
  <conditionalFormatting sqref="L2:M23">
    <cfRule type="cellIs" dxfId="7" priority="5" operator="equal">
      <formula>""</formula>
    </cfRule>
    <cfRule type="cellIs" dxfId="6" priority="6" operator="equal">
      <formula>""""""</formula>
    </cfRule>
    <cfRule type="containsText" dxfId="5" priority="7" operator="containsText" text="&quot;&quot;">
      <formula>NOT(ISERROR(SEARCH("""""",L2)))</formula>
    </cfRule>
    <cfRule type="cellIs" dxfId="4" priority="8" operator="equal">
      <formula>$E$2&lt;&gt;0</formula>
    </cfRule>
  </conditionalFormatting>
  <conditionalFormatting sqref="O2:O23">
    <cfRule type="cellIs" dxfId="3" priority="1" operator="equal">
      <formula>""</formula>
    </cfRule>
    <cfRule type="cellIs" dxfId="2" priority="2" operator="equal">
      <formula>""""""</formula>
    </cfRule>
    <cfRule type="containsText" dxfId="1" priority="3" operator="containsText" text="&quot;&quot;">
      <formula>NOT(ISERROR(SEARCH("""""",O2)))</formula>
    </cfRule>
    <cfRule type="cellIs" dxfId="0" priority="4" operator="equal">
      <formula>$E$2&lt;&gt;0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M108"/>
  <sheetViews>
    <sheetView tabSelected="1" workbookViewId="0">
      <selection activeCell="E44" sqref="E44"/>
    </sheetView>
  </sheetViews>
  <sheetFormatPr defaultRowHeight="15.75"/>
  <cols>
    <col min="1" max="1" width="5.28515625" style="59" customWidth="1"/>
    <col min="2" max="11" width="21.28515625" style="59" customWidth="1"/>
    <col min="12" max="12" width="5.28515625" style="59" customWidth="1"/>
    <col min="13" max="256" width="9.140625" style="59"/>
    <col min="257" max="257" width="5.28515625" style="59" customWidth="1"/>
    <col min="258" max="267" width="21.28515625" style="59" customWidth="1"/>
    <col min="268" max="268" width="5.28515625" style="59" customWidth="1"/>
    <col min="269" max="512" width="9.140625" style="59"/>
    <col min="513" max="513" width="5.28515625" style="59" customWidth="1"/>
    <col min="514" max="523" width="21.28515625" style="59" customWidth="1"/>
    <col min="524" max="524" width="5.28515625" style="59" customWidth="1"/>
    <col min="525" max="768" width="9.140625" style="59"/>
    <col min="769" max="769" width="5.28515625" style="59" customWidth="1"/>
    <col min="770" max="779" width="21.28515625" style="59" customWidth="1"/>
    <col min="780" max="780" width="5.28515625" style="59" customWidth="1"/>
    <col min="781" max="1024" width="9.140625" style="59"/>
    <col min="1025" max="1025" width="5.28515625" style="59" customWidth="1"/>
    <col min="1026" max="1035" width="21.28515625" style="59" customWidth="1"/>
    <col min="1036" max="1036" width="5.28515625" style="59" customWidth="1"/>
    <col min="1037" max="1280" width="9.140625" style="59"/>
    <col min="1281" max="1281" width="5.28515625" style="59" customWidth="1"/>
    <col min="1282" max="1291" width="21.28515625" style="59" customWidth="1"/>
    <col min="1292" max="1292" width="5.28515625" style="59" customWidth="1"/>
    <col min="1293" max="1536" width="9.140625" style="59"/>
    <col min="1537" max="1537" width="5.28515625" style="59" customWidth="1"/>
    <col min="1538" max="1547" width="21.28515625" style="59" customWidth="1"/>
    <col min="1548" max="1548" width="5.28515625" style="59" customWidth="1"/>
    <col min="1549" max="1792" width="9.140625" style="59"/>
    <col min="1793" max="1793" width="5.28515625" style="59" customWidth="1"/>
    <col min="1794" max="1803" width="21.28515625" style="59" customWidth="1"/>
    <col min="1804" max="1804" width="5.28515625" style="59" customWidth="1"/>
    <col min="1805" max="2048" width="9.140625" style="59"/>
    <col min="2049" max="2049" width="5.28515625" style="59" customWidth="1"/>
    <col min="2050" max="2059" width="21.28515625" style="59" customWidth="1"/>
    <col min="2060" max="2060" width="5.28515625" style="59" customWidth="1"/>
    <col min="2061" max="2304" width="9.140625" style="59"/>
    <col min="2305" max="2305" width="5.28515625" style="59" customWidth="1"/>
    <col min="2306" max="2315" width="21.28515625" style="59" customWidth="1"/>
    <col min="2316" max="2316" width="5.28515625" style="59" customWidth="1"/>
    <col min="2317" max="2560" width="9.140625" style="59"/>
    <col min="2561" max="2561" width="5.28515625" style="59" customWidth="1"/>
    <col min="2562" max="2571" width="21.28515625" style="59" customWidth="1"/>
    <col min="2572" max="2572" width="5.28515625" style="59" customWidth="1"/>
    <col min="2573" max="2816" width="9.140625" style="59"/>
    <col min="2817" max="2817" width="5.28515625" style="59" customWidth="1"/>
    <col min="2818" max="2827" width="21.28515625" style="59" customWidth="1"/>
    <col min="2828" max="2828" width="5.28515625" style="59" customWidth="1"/>
    <col min="2829" max="3072" width="9.140625" style="59"/>
    <col min="3073" max="3073" width="5.28515625" style="59" customWidth="1"/>
    <col min="3074" max="3083" width="21.28515625" style="59" customWidth="1"/>
    <col min="3084" max="3084" width="5.28515625" style="59" customWidth="1"/>
    <col min="3085" max="3328" width="9.140625" style="59"/>
    <col min="3329" max="3329" width="5.28515625" style="59" customWidth="1"/>
    <col min="3330" max="3339" width="21.28515625" style="59" customWidth="1"/>
    <col min="3340" max="3340" width="5.28515625" style="59" customWidth="1"/>
    <col min="3341" max="3584" width="9.140625" style="59"/>
    <col min="3585" max="3585" width="5.28515625" style="59" customWidth="1"/>
    <col min="3586" max="3595" width="21.28515625" style="59" customWidth="1"/>
    <col min="3596" max="3596" width="5.28515625" style="59" customWidth="1"/>
    <col min="3597" max="3840" width="9.140625" style="59"/>
    <col min="3841" max="3841" width="5.28515625" style="59" customWidth="1"/>
    <col min="3842" max="3851" width="21.28515625" style="59" customWidth="1"/>
    <col min="3852" max="3852" width="5.28515625" style="59" customWidth="1"/>
    <col min="3853" max="4096" width="9.140625" style="59"/>
    <col min="4097" max="4097" width="5.28515625" style="59" customWidth="1"/>
    <col min="4098" max="4107" width="21.28515625" style="59" customWidth="1"/>
    <col min="4108" max="4108" width="5.28515625" style="59" customWidth="1"/>
    <col min="4109" max="4352" width="9.140625" style="59"/>
    <col min="4353" max="4353" width="5.28515625" style="59" customWidth="1"/>
    <col min="4354" max="4363" width="21.28515625" style="59" customWidth="1"/>
    <col min="4364" max="4364" width="5.28515625" style="59" customWidth="1"/>
    <col min="4365" max="4608" width="9.140625" style="59"/>
    <col min="4609" max="4609" width="5.28515625" style="59" customWidth="1"/>
    <col min="4610" max="4619" width="21.28515625" style="59" customWidth="1"/>
    <col min="4620" max="4620" width="5.28515625" style="59" customWidth="1"/>
    <col min="4621" max="4864" width="9.140625" style="59"/>
    <col min="4865" max="4865" width="5.28515625" style="59" customWidth="1"/>
    <col min="4866" max="4875" width="21.28515625" style="59" customWidth="1"/>
    <col min="4876" max="4876" width="5.28515625" style="59" customWidth="1"/>
    <col min="4877" max="5120" width="9.140625" style="59"/>
    <col min="5121" max="5121" width="5.28515625" style="59" customWidth="1"/>
    <col min="5122" max="5131" width="21.28515625" style="59" customWidth="1"/>
    <col min="5132" max="5132" width="5.28515625" style="59" customWidth="1"/>
    <col min="5133" max="5376" width="9.140625" style="59"/>
    <col min="5377" max="5377" width="5.28515625" style="59" customWidth="1"/>
    <col min="5378" max="5387" width="21.28515625" style="59" customWidth="1"/>
    <col min="5388" max="5388" width="5.28515625" style="59" customWidth="1"/>
    <col min="5389" max="5632" width="9.140625" style="59"/>
    <col min="5633" max="5633" width="5.28515625" style="59" customWidth="1"/>
    <col min="5634" max="5643" width="21.28515625" style="59" customWidth="1"/>
    <col min="5644" max="5644" width="5.28515625" style="59" customWidth="1"/>
    <col min="5645" max="5888" width="9.140625" style="59"/>
    <col min="5889" max="5889" width="5.28515625" style="59" customWidth="1"/>
    <col min="5890" max="5899" width="21.28515625" style="59" customWidth="1"/>
    <col min="5900" max="5900" width="5.28515625" style="59" customWidth="1"/>
    <col min="5901" max="6144" width="9.140625" style="59"/>
    <col min="6145" max="6145" width="5.28515625" style="59" customWidth="1"/>
    <col min="6146" max="6155" width="21.28515625" style="59" customWidth="1"/>
    <col min="6156" max="6156" width="5.28515625" style="59" customWidth="1"/>
    <col min="6157" max="6400" width="9.140625" style="59"/>
    <col min="6401" max="6401" width="5.28515625" style="59" customWidth="1"/>
    <col min="6402" max="6411" width="21.28515625" style="59" customWidth="1"/>
    <col min="6412" max="6412" width="5.28515625" style="59" customWidth="1"/>
    <col min="6413" max="6656" width="9.140625" style="59"/>
    <col min="6657" max="6657" width="5.28515625" style="59" customWidth="1"/>
    <col min="6658" max="6667" width="21.28515625" style="59" customWidth="1"/>
    <col min="6668" max="6668" width="5.28515625" style="59" customWidth="1"/>
    <col min="6669" max="6912" width="9.140625" style="59"/>
    <col min="6913" max="6913" width="5.28515625" style="59" customWidth="1"/>
    <col min="6914" max="6923" width="21.28515625" style="59" customWidth="1"/>
    <col min="6924" max="6924" width="5.28515625" style="59" customWidth="1"/>
    <col min="6925" max="7168" width="9.140625" style="59"/>
    <col min="7169" max="7169" width="5.28515625" style="59" customWidth="1"/>
    <col min="7170" max="7179" width="21.28515625" style="59" customWidth="1"/>
    <col min="7180" max="7180" width="5.28515625" style="59" customWidth="1"/>
    <col min="7181" max="7424" width="9.140625" style="59"/>
    <col min="7425" max="7425" width="5.28515625" style="59" customWidth="1"/>
    <col min="7426" max="7435" width="21.28515625" style="59" customWidth="1"/>
    <col min="7436" max="7436" width="5.28515625" style="59" customWidth="1"/>
    <col min="7437" max="7680" width="9.140625" style="59"/>
    <col min="7681" max="7681" width="5.28515625" style="59" customWidth="1"/>
    <col min="7682" max="7691" width="21.28515625" style="59" customWidth="1"/>
    <col min="7692" max="7692" width="5.28515625" style="59" customWidth="1"/>
    <col min="7693" max="7936" width="9.140625" style="59"/>
    <col min="7937" max="7937" width="5.28515625" style="59" customWidth="1"/>
    <col min="7938" max="7947" width="21.28515625" style="59" customWidth="1"/>
    <col min="7948" max="7948" width="5.28515625" style="59" customWidth="1"/>
    <col min="7949" max="8192" width="9.140625" style="59"/>
    <col min="8193" max="8193" width="5.28515625" style="59" customWidth="1"/>
    <col min="8194" max="8203" width="21.28515625" style="59" customWidth="1"/>
    <col min="8204" max="8204" width="5.28515625" style="59" customWidth="1"/>
    <col min="8205" max="8448" width="9.140625" style="59"/>
    <col min="8449" max="8449" width="5.28515625" style="59" customWidth="1"/>
    <col min="8450" max="8459" width="21.28515625" style="59" customWidth="1"/>
    <col min="8460" max="8460" width="5.28515625" style="59" customWidth="1"/>
    <col min="8461" max="8704" width="9.140625" style="59"/>
    <col min="8705" max="8705" width="5.28515625" style="59" customWidth="1"/>
    <col min="8706" max="8715" width="21.28515625" style="59" customWidth="1"/>
    <col min="8716" max="8716" width="5.28515625" style="59" customWidth="1"/>
    <col min="8717" max="8960" width="9.140625" style="59"/>
    <col min="8961" max="8961" width="5.28515625" style="59" customWidth="1"/>
    <col min="8962" max="8971" width="21.28515625" style="59" customWidth="1"/>
    <col min="8972" max="8972" width="5.28515625" style="59" customWidth="1"/>
    <col min="8973" max="9216" width="9.140625" style="59"/>
    <col min="9217" max="9217" width="5.28515625" style="59" customWidth="1"/>
    <col min="9218" max="9227" width="21.28515625" style="59" customWidth="1"/>
    <col min="9228" max="9228" width="5.28515625" style="59" customWidth="1"/>
    <col min="9229" max="9472" width="9.140625" style="59"/>
    <col min="9473" max="9473" width="5.28515625" style="59" customWidth="1"/>
    <col min="9474" max="9483" width="21.28515625" style="59" customWidth="1"/>
    <col min="9484" max="9484" width="5.28515625" style="59" customWidth="1"/>
    <col min="9485" max="9728" width="9.140625" style="59"/>
    <col min="9729" max="9729" width="5.28515625" style="59" customWidth="1"/>
    <col min="9730" max="9739" width="21.28515625" style="59" customWidth="1"/>
    <col min="9740" max="9740" width="5.28515625" style="59" customWidth="1"/>
    <col min="9741" max="9984" width="9.140625" style="59"/>
    <col min="9985" max="9985" width="5.28515625" style="59" customWidth="1"/>
    <col min="9986" max="9995" width="21.28515625" style="59" customWidth="1"/>
    <col min="9996" max="9996" width="5.28515625" style="59" customWidth="1"/>
    <col min="9997" max="10240" width="9.140625" style="59"/>
    <col min="10241" max="10241" width="5.28515625" style="59" customWidth="1"/>
    <col min="10242" max="10251" width="21.28515625" style="59" customWidth="1"/>
    <col min="10252" max="10252" width="5.28515625" style="59" customWidth="1"/>
    <col min="10253" max="10496" width="9.140625" style="59"/>
    <col min="10497" max="10497" width="5.28515625" style="59" customWidth="1"/>
    <col min="10498" max="10507" width="21.28515625" style="59" customWidth="1"/>
    <col min="10508" max="10508" width="5.28515625" style="59" customWidth="1"/>
    <col min="10509" max="10752" width="9.140625" style="59"/>
    <col min="10753" max="10753" width="5.28515625" style="59" customWidth="1"/>
    <col min="10754" max="10763" width="21.28515625" style="59" customWidth="1"/>
    <col min="10764" max="10764" width="5.28515625" style="59" customWidth="1"/>
    <col min="10765" max="11008" width="9.140625" style="59"/>
    <col min="11009" max="11009" width="5.28515625" style="59" customWidth="1"/>
    <col min="11010" max="11019" width="21.28515625" style="59" customWidth="1"/>
    <col min="11020" max="11020" width="5.28515625" style="59" customWidth="1"/>
    <col min="11021" max="11264" width="9.140625" style="59"/>
    <col min="11265" max="11265" width="5.28515625" style="59" customWidth="1"/>
    <col min="11266" max="11275" width="21.28515625" style="59" customWidth="1"/>
    <col min="11276" max="11276" width="5.28515625" style="59" customWidth="1"/>
    <col min="11277" max="11520" width="9.140625" style="59"/>
    <col min="11521" max="11521" width="5.28515625" style="59" customWidth="1"/>
    <col min="11522" max="11531" width="21.28515625" style="59" customWidth="1"/>
    <col min="11532" max="11532" width="5.28515625" style="59" customWidth="1"/>
    <col min="11533" max="11776" width="9.140625" style="59"/>
    <col min="11777" max="11777" width="5.28515625" style="59" customWidth="1"/>
    <col min="11778" max="11787" width="21.28515625" style="59" customWidth="1"/>
    <col min="11788" max="11788" width="5.28515625" style="59" customWidth="1"/>
    <col min="11789" max="12032" width="9.140625" style="59"/>
    <col min="12033" max="12033" width="5.28515625" style="59" customWidth="1"/>
    <col min="12034" max="12043" width="21.28515625" style="59" customWidth="1"/>
    <col min="12044" max="12044" width="5.28515625" style="59" customWidth="1"/>
    <col min="12045" max="12288" width="9.140625" style="59"/>
    <col min="12289" max="12289" width="5.28515625" style="59" customWidth="1"/>
    <col min="12290" max="12299" width="21.28515625" style="59" customWidth="1"/>
    <col min="12300" max="12300" width="5.28515625" style="59" customWidth="1"/>
    <col min="12301" max="12544" width="9.140625" style="59"/>
    <col min="12545" max="12545" width="5.28515625" style="59" customWidth="1"/>
    <col min="12546" max="12555" width="21.28515625" style="59" customWidth="1"/>
    <col min="12556" max="12556" width="5.28515625" style="59" customWidth="1"/>
    <col min="12557" max="12800" width="9.140625" style="59"/>
    <col min="12801" max="12801" width="5.28515625" style="59" customWidth="1"/>
    <col min="12802" max="12811" width="21.28515625" style="59" customWidth="1"/>
    <col min="12812" max="12812" width="5.28515625" style="59" customWidth="1"/>
    <col min="12813" max="13056" width="9.140625" style="59"/>
    <col min="13057" max="13057" width="5.28515625" style="59" customWidth="1"/>
    <col min="13058" max="13067" width="21.28515625" style="59" customWidth="1"/>
    <col min="13068" max="13068" width="5.28515625" style="59" customWidth="1"/>
    <col min="13069" max="13312" width="9.140625" style="59"/>
    <col min="13313" max="13313" width="5.28515625" style="59" customWidth="1"/>
    <col min="13314" max="13323" width="21.28515625" style="59" customWidth="1"/>
    <col min="13324" max="13324" width="5.28515625" style="59" customWidth="1"/>
    <col min="13325" max="13568" width="9.140625" style="59"/>
    <col min="13569" max="13569" width="5.28515625" style="59" customWidth="1"/>
    <col min="13570" max="13579" width="21.28515625" style="59" customWidth="1"/>
    <col min="13580" max="13580" width="5.28515625" style="59" customWidth="1"/>
    <col min="13581" max="13824" width="9.140625" style="59"/>
    <col min="13825" max="13825" width="5.28515625" style="59" customWidth="1"/>
    <col min="13826" max="13835" width="21.28515625" style="59" customWidth="1"/>
    <col min="13836" max="13836" width="5.28515625" style="59" customWidth="1"/>
    <col min="13837" max="14080" width="9.140625" style="59"/>
    <col min="14081" max="14081" width="5.28515625" style="59" customWidth="1"/>
    <col min="14082" max="14091" width="21.28515625" style="59" customWidth="1"/>
    <col min="14092" max="14092" width="5.28515625" style="59" customWidth="1"/>
    <col min="14093" max="14336" width="9.140625" style="59"/>
    <col min="14337" max="14337" width="5.28515625" style="59" customWidth="1"/>
    <col min="14338" max="14347" width="21.28515625" style="59" customWidth="1"/>
    <col min="14348" max="14348" width="5.28515625" style="59" customWidth="1"/>
    <col min="14349" max="14592" width="9.140625" style="59"/>
    <col min="14593" max="14593" width="5.28515625" style="59" customWidth="1"/>
    <col min="14594" max="14603" width="21.28515625" style="59" customWidth="1"/>
    <col min="14604" max="14604" width="5.28515625" style="59" customWidth="1"/>
    <col min="14605" max="14848" width="9.140625" style="59"/>
    <col min="14849" max="14849" width="5.28515625" style="59" customWidth="1"/>
    <col min="14850" max="14859" width="21.28515625" style="59" customWidth="1"/>
    <col min="14860" max="14860" width="5.28515625" style="59" customWidth="1"/>
    <col min="14861" max="15104" width="9.140625" style="59"/>
    <col min="15105" max="15105" width="5.28515625" style="59" customWidth="1"/>
    <col min="15106" max="15115" width="21.28515625" style="59" customWidth="1"/>
    <col min="15116" max="15116" width="5.28515625" style="59" customWidth="1"/>
    <col min="15117" max="15360" width="9.140625" style="59"/>
    <col min="15361" max="15361" width="5.28515625" style="59" customWidth="1"/>
    <col min="15362" max="15371" width="21.28515625" style="59" customWidth="1"/>
    <col min="15372" max="15372" width="5.28515625" style="59" customWidth="1"/>
    <col min="15373" max="15616" width="9.140625" style="59"/>
    <col min="15617" max="15617" width="5.28515625" style="59" customWidth="1"/>
    <col min="15618" max="15627" width="21.28515625" style="59" customWidth="1"/>
    <col min="15628" max="15628" width="5.28515625" style="59" customWidth="1"/>
    <col min="15629" max="15872" width="9.140625" style="59"/>
    <col min="15873" max="15873" width="5.28515625" style="59" customWidth="1"/>
    <col min="15874" max="15883" width="21.28515625" style="59" customWidth="1"/>
    <col min="15884" max="15884" width="5.28515625" style="59" customWidth="1"/>
    <col min="15885" max="16128" width="9.140625" style="59"/>
    <col min="16129" max="16129" width="5.28515625" style="59" customWidth="1"/>
    <col min="16130" max="16139" width="21.28515625" style="59" customWidth="1"/>
    <col min="16140" max="16140" width="5.28515625" style="59" customWidth="1"/>
    <col min="16141" max="16384" width="9.140625" style="59"/>
  </cols>
  <sheetData>
    <row r="1" spans="1:13" ht="32.1" customHeight="1">
      <c r="A1" s="57" t="s">
        <v>110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3" ht="32.1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3" ht="15.95" customHeight="1">
      <c r="A3" s="60"/>
      <c r="B3" s="60"/>
      <c r="C3" s="60"/>
      <c r="D3" s="60"/>
      <c r="E3" s="60"/>
      <c r="F3" s="61" t="s">
        <v>171</v>
      </c>
      <c r="G3" s="61"/>
      <c r="H3" s="60"/>
      <c r="I3" s="60"/>
      <c r="J3" s="60"/>
      <c r="K3" s="60"/>
      <c r="L3" s="60"/>
    </row>
    <row r="4" spans="1:13" ht="9.9499999999999993" customHeight="1">
      <c r="A4" s="60"/>
      <c r="B4" s="60"/>
      <c r="C4" s="60"/>
      <c r="D4" s="60"/>
      <c r="E4" s="60"/>
      <c r="F4" s="61"/>
      <c r="G4" s="61"/>
      <c r="H4" s="60"/>
      <c r="I4" s="60"/>
      <c r="J4" s="60"/>
      <c r="K4" s="60"/>
      <c r="L4" s="60"/>
    </row>
    <row r="5" spans="1:13" ht="9.9499999999999993" customHeight="1">
      <c r="A5" s="62"/>
      <c r="B5" s="62"/>
      <c r="C5" s="63"/>
      <c r="D5" s="63"/>
      <c r="E5" s="63"/>
      <c r="F5" s="64" t="s">
        <v>170</v>
      </c>
      <c r="G5" s="64"/>
      <c r="H5" s="65"/>
      <c r="I5" s="66"/>
      <c r="J5" s="66"/>
      <c r="K5" s="66"/>
      <c r="L5" s="63"/>
    </row>
    <row r="6" spans="1:13" ht="9.9499999999999993" customHeight="1">
      <c r="A6" s="62"/>
      <c r="B6" s="62"/>
      <c r="C6" s="67"/>
      <c r="D6" s="63"/>
      <c r="E6" s="63"/>
      <c r="F6" s="64"/>
      <c r="G6" s="64"/>
      <c r="H6" s="65"/>
      <c r="I6" s="66"/>
      <c r="J6" s="66"/>
      <c r="K6" s="62"/>
      <c r="L6" s="63"/>
    </row>
    <row r="7" spans="1:13" ht="9.9499999999999993" customHeight="1" thickBot="1">
      <c r="A7" s="62"/>
      <c r="B7" s="68" t="s">
        <v>111</v>
      </c>
      <c r="C7" s="69" t="str">
        <f>IF(B7=[2]Dane!$L$10,[2]Dane!$K$10,IF(B7=[2]Dane!$L$11,[2]Dane!$K$11,IF(B7=[2]Dane!$L$12,[2]Dane!$K$12,IF(B7=[2]Dane!$L$13,[2]Dane!$K$13,IF(B7=[2]Dane!$L$14,[2]Dane!$K$14,IF(B7=[2]Dane!$L$15,[2]Dane!$K$15,IF(B7=[2]Dane!$L$16,[2]Dane!$K$16,IF(B7=[2]Dane!$L$17,[2]Dane!$K$17,IF(B7=[2]Dane!$L$18,[2]Dane!$K$18,IF(B7=[2]Dane!$L$19,[2]Dane!$K$19,IF(B7=[2]Dane!$L$20,[2]Dane!$K$20,IF(B7=[2]Dane!$L$21,[2]Dane!$K$21,IF(B7=[2]Dane!$L$22,[2]Dane!$K$22,IF(B7=[2]Dane!$L$23,[2]Dane!$K$23,IF(B7=[2]Dane!$L$24,[2]Dane!$K$24,IF(B7=[2]Dane!$L$25,[2]Dane!$K$25,IF(B7=[2]Dane!$L$26,[2]Dane!$K$26,IF(B7=[2]Dane!$L$27,[2]Dane!$K$27,IF(B7=[2]Dane!$L$28,[2]Dane!$K$28,IF(B7=[2]Dane!$L$29,[2]Dane!$K$29,IF(B7=[2]Dane!$L$30,[2]Dane!$K$30,IF(B7=[2]Dane!$L$31,[2]Dane!$K$31,IF(B7=[2]Dane!$L$32,[2]Dane!$K$32,IF(B7=[2]Dane!$L$33,[2]Dane!$K$33,IF(B7=[2]Dane!$L$34,[2]Dane!$K$34,IF(B7=[2]Dane!$L$35,[2]Dane!$K$35,IF(B7=[2]Dane!$L$36,[2]Dane!$K$36,IF(B7=[2]Dane!$L$37,[2]Dane!$K$37,IF(B7=[2]Dane!$L$38,[2]Dane!$K$38,IF(B7=[2]Dane!$L$39,[2]Dane!$K$39,IF(B7=[2]Dane!$L$40,[2]Dane!$K$40,IF(B7=[2]Dane!$L$41,[2]Dane!$K$41,""))))))))))))))))))))))))))))))))</f>
        <v>Różański K-Koźle, ./Bryła,Kruk,, .</v>
      </c>
      <c r="D7" s="65"/>
      <c r="E7" s="63"/>
      <c r="F7" s="154">
        <v>45825</v>
      </c>
      <c r="G7" s="64"/>
      <c r="H7" s="63"/>
      <c r="I7" s="66"/>
      <c r="J7" s="66"/>
      <c r="K7" s="62"/>
      <c r="L7" s="63"/>
    </row>
    <row r="8" spans="1:13" ht="9.9499999999999993" customHeight="1">
      <c r="A8" s="62"/>
      <c r="B8" s="70"/>
      <c r="C8" s="71"/>
      <c r="D8" s="65"/>
      <c r="E8" s="63"/>
      <c r="F8" s="64"/>
      <c r="G8" s="64"/>
      <c r="H8" s="63"/>
      <c r="I8" s="66"/>
      <c r="J8" s="66"/>
      <c r="K8" s="62"/>
      <c r="L8" s="63"/>
    </row>
    <row r="9" spans="1:13" ht="9.9499999999999993" customHeight="1">
      <c r="A9" s="62"/>
      <c r="B9" s="62"/>
      <c r="C9" s="72"/>
      <c r="D9" s="65"/>
      <c r="E9" s="63"/>
      <c r="F9" s="63"/>
      <c r="G9" s="63"/>
      <c r="I9" s="63"/>
      <c r="J9" s="66"/>
      <c r="K9" s="66"/>
      <c r="L9" s="63"/>
    </row>
    <row r="10" spans="1:13" ht="9.9499999999999993" customHeight="1">
      <c r="A10" s="62"/>
      <c r="B10" s="62"/>
      <c r="C10" s="72"/>
      <c r="D10" s="65"/>
      <c r="E10" s="65"/>
      <c r="F10" s="65"/>
      <c r="G10" s="65"/>
      <c r="I10" s="73" t="s">
        <v>112</v>
      </c>
      <c r="J10" s="63"/>
      <c r="K10" s="63"/>
      <c r="L10" s="65"/>
    </row>
    <row r="11" spans="1:13" ht="9.9499999999999993" customHeight="1" thickBot="1">
      <c r="A11" s="62"/>
      <c r="B11" s="62"/>
      <c r="C11" s="72"/>
      <c r="D11" s="68" t="s">
        <v>113</v>
      </c>
      <c r="E11" s="65"/>
      <c r="F11" s="65"/>
      <c r="G11" s="65"/>
      <c r="I11" s="73"/>
      <c r="J11" s="63"/>
      <c r="K11" s="63"/>
      <c r="L11" s="65"/>
    </row>
    <row r="12" spans="1:13" ht="9.9499999999999993" customHeight="1" thickBot="1">
      <c r="A12" s="62"/>
      <c r="B12" s="65"/>
      <c r="C12" s="74" t="str">
        <f>IF([2]Wyniki!F6&lt;&gt;"",[2]Wyniki!F6,"(5)")</f>
        <v>0:2</v>
      </c>
      <c r="D12" s="75"/>
      <c r="E12" s="65"/>
      <c r="F12" s="65"/>
      <c r="G12" s="65"/>
      <c r="I12" s="76" t="str">
        <f>IF(D62="(14)","",IF(OR(D62="2:0",D62="2:1"),D73,D53))</f>
        <v>Jelonek Świebodzice, ./Maloborski,Olejnik, .</v>
      </c>
      <c r="J12" s="63"/>
      <c r="K12" s="63"/>
      <c r="L12" s="65"/>
    </row>
    <row r="13" spans="1:13" ht="9.9499999999999993" customHeight="1">
      <c r="A13" s="65"/>
      <c r="B13" s="65"/>
      <c r="C13" s="74"/>
      <c r="D13" s="77" t="str">
        <f>IF(C12="(5)","",IF(OR(C12="2:0",C12="2:1"),C7,C18))</f>
        <v>Hryncewicz Piła, ./Komisarek,Łobaczewski, .</v>
      </c>
      <c r="E13" s="65"/>
      <c r="F13" s="65"/>
      <c r="G13" s="65"/>
      <c r="I13" s="78"/>
      <c r="J13" s="63"/>
      <c r="K13" s="63"/>
      <c r="L13" s="65"/>
    </row>
    <row r="14" spans="1:13" ht="9.9499999999999993" customHeight="1" thickBot="1">
      <c r="A14" s="68" t="s">
        <v>114</v>
      </c>
      <c r="B14" s="69" t="str">
        <f>IF(A14=[2]Dane!$L$10,[2]Dane!$K$10,IF(A14=[2]Dane!$L$11,[2]Dane!$K$11,IF(A14=[2]Dane!$L$12,[2]Dane!$K$12,IF(A14=[2]Dane!$L$13,[2]Dane!$K$13,IF(A14=[2]Dane!$L$14,[2]Dane!$K$14,IF(A14=[2]Dane!$L$15,[2]Dane!$K$15,IF(A14=[2]Dane!$L$16,[2]Dane!$K$16,IF(A14=[2]Dane!$L$17,[2]Dane!$K$17,IF(A14=[2]Dane!$L$18,[2]Dane!$K$18,IF(A14=[2]Dane!$L$19,[2]Dane!$K$19,IF(A14=[2]Dane!$L$20,[2]Dane!$K$20,IF(A14=[2]Dane!$L$21,[2]Dane!$K$21,IF(A14=[2]Dane!$L$22,[2]Dane!$K$22,IF(A14=[2]Dane!$L$23,[2]Dane!$K$23,IF(A14=[2]Dane!$L$24,[2]Dane!$K$24,IF(A14=[2]Dane!$L$25,[2]Dane!$K$25,IF(A14=[2]Dane!$L$26,[2]Dane!$K$26,IF(A14=[2]Dane!$L$27,[2]Dane!$K$27,IF(A14=[2]Dane!$L$28,[2]Dane!$K$28,IF(A14=[2]Dane!$L$29,[2]Dane!$K$29,IF(A14=[2]Dane!$L$30,[2]Dane!$K$30,IF(A14=[2]Dane!$L$31,[2]Dane!$K$31,IF(A14=[2]Dane!$L$32,[2]Dane!$K$32,IF(A14=[2]Dane!$L$33,[2]Dane!$K$33,IF(A14=[2]Dane!$L$34,[2]Dane!$K$34,IF(A14=[2]Dane!$L$35,[2]Dane!$K$35,IF(A14=[2]Dane!$L$36,[2]Dane!$K$36,IF(A14=[2]Dane!$L$37,[2]Dane!$K$37,IF(A14=[2]Dane!$L$38,[2]Dane!$K$38,IF(A14=[2]Dane!$L$39,[2]Dane!$K$39,IF(A14=[2]Dane!$L$40,[2]Dane!$K$40,IF(A14=[2]Dane!$L$41,[2]Dane!$K$41,""))))))))))))))))))))))))))))))))</f>
        <v>Czuba Andrychów, ./Kosztur,Stachura, .</v>
      </c>
      <c r="C14" s="79" t="str">
        <f>[2]Wyniki!U6</f>
        <v xml:space="preserve">(-9) (-8) </v>
      </c>
      <c r="D14" s="72"/>
      <c r="E14" s="65"/>
      <c r="F14" s="65"/>
      <c r="G14" s="65"/>
      <c r="I14" s="78"/>
      <c r="J14" s="63"/>
      <c r="K14" s="73" t="s">
        <v>115</v>
      </c>
      <c r="L14" s="65"/>
    </row>
    <row r="15" spans="1:13" ht="9.9499999999999993" customHeight="1" thickBot="1">
      <c r="A15" s="68"/>
      <c r="B15" s="80"/>
      <c r="C15" s="72"/>
      <c r="D15" s="72"/>
      <c r="E15" s="81"/>
      <c r="F15" s="81"/>
      <c r="G15" s="81"/>
      <c r="I15" s="78"/>
      <c r="J15" s="63"/>
      <c r="K15" s="82"/>
      <c r="L15" s="65"/>
    </row>
    <row r="16" spans="1:13" ht="9.9499999999999993" customHeight="1">
      <c r="A16" s="83"/>
      <c r="B16" s="72"/>
      <c r="C16" s="84" t="s">
        <v>116</v>
      </c>
      <c r="D16" s="72"/>
      <c r="E16" s="65"/>
      <c r="F16" s="65"/>
      <c r="G16" s="65"/>
      <c r="I16" s="78"/>
      <c r="J16" s="65"/>
      <c r="K16" s="76" t="str">
        <f>IF(B67="(4)","",IF(OR(B67="2:0",B67="2:1"),B71,B64))</f>
        <v>Borys Świdnik, ./Kusiński,Przybysz, .</v>
      </c>
      <c r="L16" s="65"/>
    </row>
    <row r="17" spans="1:12" ht="9.9499999999999993" customHeight="1" thickBot="1">
      <c r="A17" s="83"/>
      <c r="B17" s="74" t="str">
        <f>IF([2]Wyniki!F2&lt;&gt;"",[2]Wyniki!F2,"(1)")</f>
        <v>0:2</v>
      </c>
      <c r="C17" s="85"/>
      <c r="D17" s="72"/>
      <c r="E17" s="65"/>
      <c r="F17" s="65"/>
      <c r="G17" s="65"/>
      <c r="I17" s="86"/>
      <c r="J17" s="65"/>
      <c r="K17" s="87"/>
      <c r="L17" s="65"/>
    </row>
    <row r="18" spans="1:12" ht="9.9499999999999993" customHeight="1">
      <c r="A18" s="83"/>
      <c r="B18" s="74"/>
      <c r="C18" s="88" t="str">
        <f>IF(B17="(1)","",IF(OR(B17="2:0",B17="2:1"),B14,B21))</f>
        <v>Hryncewicz Piła, ./Komisarek,Łobaczewski, .</v>
      </c>
      <c r="D18" s="72"/>
      <c r="E18" s="65"/>
      <c r="F18" s="89" t="s">
        <v>117</v>
      </c>
      <c r="G18" s="89"/>
      <c r="I18" s="86"/>
      <c r="J18" s="90" t="s">
        <v>118</v>
      </c>
      <c r="K18" s="91"/>
      <c r="L18" s="65"/>
    </row>
    <row r="19" spans="1:12" ht="9.9499999999999993" customHeight="1" thickBot="1">
      <c r="A19" s="67"/>
      <c r="B19" s="79" t="str">
        <f>[2]Wyniki!U2</f>
        <v xml:space="preserve">(-12) (-12) </v>
      </c>
      <c r="C19" s="65"/>
      <c r="D19" s="72"/>
      <c r="E19" s="65"/>
      <c r="F19" s="89"/>
      <c r="G19" s="89"/>
      <c r="I19" s="92" t="str">
        <f>IF([2]Wyniki!F18&lt;&gt;"",[2]Wyniki!F18,"(17)")</f>
        <v>0:2</v>
      </c>
      <c r="J19" s="93"/>
      <c r="K19" s="94" t="str">
        <f>IF([2]Wyniki!F10&lt;&gt;"",[2]Wyniki!F10,"(9)")</f>
        <v>0:2</v>
      </c>
      <c r="L19" s="65"/>
    </row>
    <row r="20" spans="1:12" ht="9.9499999999999993" customHeight="1" thickBot="1">
      <c r="A20" s="68" t="s">
        <v>119</v>
      </c>
      <c r="B20" s="95"/>
      <c r="C20" s="65"/>
      <c r="D20" s="72"/>
      <c r="E20" s="65"/>
      <c r="F20" s="96" t="s">
        <v>120</v>
      </c>
      <c r="G20" s="96"/>
      <c r="H20" s="63"/>
      <c r="I20" s="92"/>
      <c r="J20" s="77" t="str">
        <f>IF(K19="(9)","",IF(OR(K19="2:0",K19="2:1"),K16,K24))</f>
        <v>Różański K-Koźle, ./Bryła,Kruk,, .</v>
      </c>
      <c r="K20" s="92"/>
      <c r="L20" s="65"/>
    </row>
    <row r="21" spans="1:12" ht="9.9499999999999993" customHeight="1">
      <c r="A21" s="68"/>
      <c r="B21" s="69" t="str">
        <f>IF(A20=[2]Dane!$L$10,[2]Dane!$K$10,IF(A20=[2]Dane!$L$11,[2]Dane!$K$11,IF(A20=[2]Dane!$L$12,[2]Dane!$K$12,IF(A20=[2]Dane!$L$13,[2]Dane!$K$13,IF(A20=[2]Dane!$L$14,[2]Dane!$K$14,IF(A20=[2]Dane!$L$15,[2]Dane!$K$15,IF(A20=[2]Dane!$L$16,[2]Dane!$K$16,IF(A20=[2]Dane!$L$17,[2]Dane!$K$17,IF(A20=[2]Dane!$L$18,[2]Dane!$K$18,IF(A20=[2]Dane!$L$19,[2]Dane!$K$19,IF(A20=[2]Dane!$L$20,[2]Dane!$K$20,IF(A20=[2]Dane!$L$21,[2]Dane!$K$21,IF(A20=[2]Dane!$L$22,[2]Dane!$K$22,IF(A20=[2]Dane!$L$23,[2]Dane!$K$23,IF(A20=[2]Dane!$L$24,[2]Dane!$K$24,IF(A20=[2]Dane!$L$25,[2]Dane!$K$25,IF(A20=[2]Dane!$L$26,[2]Dane!$K$26,IF(A20=[2]Dane!$L$27,[2]Dane!$K$27,IF(A20=[2]Dane!$L$28,[2]Dane!$K$28,IF(A20=[2]Dane!$L$29,[2]Dane!$K$29,IF(A20=[2]Dane!$L$30,[2]Dane!$K$30,IF(A20=[2]Dane!$L$31,[2]Dane!$K$31,IF(A20=[2]Dane!$L$32,[2]Dane!$K$32,IF(A20=[2]Dane!$L$33,[2]Dane!$K$33,IF(A20=[2]Dane!$L$34,[2]Dane!$K$34,IF(A20=[2]Dane!$L$35,[2]Dane!$K$35,IF(A20=[2]Dane!$L$36,[2]Dane!$K$36,IF(A20=[2]Dane!$L$37,[2]Dane!$K$37,IF(A20=[2]Dane!$L$38,[2]Dane!$K$38,IF(A20=[2]Dane!$L$39,[2]Dane!$K$39,IF(A20=[2]Dane!$L$40,[2]Dane!$K$40,IF(A20=[2]Dane!$L$41,[2]Dane!$K$41,""))))))))))))))))))))))))))))))))</f>
        <v>Hryncewicz Piła, ./Komisarek,Łobaczewski, .</v>
      </c>
      <c r="C21" s="65"/>
      <c r="D21" s="72"/>
      <c r="E21" s="68" t="s">
        <v>121</v>
      </c>
      <c r="F21" s="96"/>
      <c r="G21" s="96"/>
      <c r="H21" s="73" t="s">
        <v>122</v>
      </c>
      <c r="I21" s="97" t="str">
        <f>[2]Wyniki!U18</f>
        <v xml:space="preserve">(-12) (-10) </v>
      </c>
      <c r="J21" s="98"/>
      <c r="K21" s="99" t="str">
        <f>[2]Wyniki!U10</f>
        <v xml:space="preserve">(-10) (-10) </v>
      </c>
      <c r="L21" s="65"/>
    </row>
    <row r="22" spans="1:12" ht="9.9499999999999993" customHeight="1" thickBot="1">
      <c r="A22" s="67"/>
      <c r="B22" s="65"/>
      <c r="C22" s="65"/>
      <c r="D22" s="74" t="str">
        <f>IF([2]Wyniki!F14&lt;&gt;"",[2]Wyniki!F14,"(13)")</f>
        <v>1:2</v>
      </c>
      <c r="E22" s="100"/>
      <c r="F22" s="96" t="str">
        <f>IF([2]Wyniki!F20&lt;&gt;"",[2]Wyniki!F20,"(19)")</f>
        <v>2:1</v>
      </c>
      <c r="G22" s="96"/>
      <c r="H22" s="101"/>
      <c r="I22" s="102"/>
      <c r="J22" s="103"/>
      <c r="K22" s="104" t="s">
        <v>123</v>
      </c>
      <c r="L22" s="65"/>
    </row>
    <row r="23" spans="1:12" ht="9.9499999999999993" customHeight="1" thickBot="1">
      <c r="A23" s="67"/>
      <c r="B23" s="65"/>
      <c r="C23" s="65"/>
      <c r="D23" s="74"/>
      <c r="E23" s="77" t="str">
        <f>IF(D22="(13)","",IF(OR(D22="2:0",D22="2:1"),D13,D33))</f>
        <v>Olejniczak Nysa, ./Jankowicz,Dunat, .</v>
      </c>
      <c r="F23" s="96"/>
      <c r="G23" s="96"/>
      <c r="H23" s="77" t="str">
        <f>IF(I19="(15)","",IF(OR(I19="2:0",I19="2:1"),I12,I28))</f>
        <v>Różański K-Koźle, ./Bryła,Kruk,, .</v>
      </c>
      <c r="I23" s="105"/>
      <c r="J23" s="103"/>
      <c r="K23" s="106"/>
      <c r="L23" s="65"/>
    </row>
    <row r="24" spans="1:12" ht="9.9499999999999993" customHeight="1" thickBot="1">
      <c r="A24" s="68" t="s">
        <v>124</v>
      </c>
      <c r="B24" s="69" t="str">
        <f>IF(A24=[2]Dane!$L$10,[2]Dane!$K$10,IF(A24=[2]Dane!$L$11,[2]Dane!$K$11,IF(A24=[2]Dane!$L$12,[2]Dane!$K$12,IF(A24=[2]Dane!$L$13,[2]Dane!$K$13,IF(A24=[2]Dane!$L$14,[2]Dane!$K$14,IF(A24=[2]Dane!$L$15,[2]Dane!$K$15,IF(A24=[2]Dane!$L$16,[2]Dane!$K$16,IF(A24=[2]Dane!$L$17,[2]Dane!$K$17,IF(A24=[2]Dane!$L$18,[2]Dane!$K$18,IF(A24=[2]Dane!$L$19,[2]Dane!$K$19,IF(A24=[2]Dane!$L$20,[2]Dane!$K$20,IF(A24=[2]Dane!$L$21,[2]Dane!$K$21,IF(A24=[2]Dane!$L$22,[2]Dane!$K$22,IF(A24=[2]Dane!$L$23,[2]Dane!$K$23,IF(A24=[2]Dane!$L$24,[2]Dane!$K$24,IF(A24=[2]Dane!$L$25,[2]Dane!$K$25,IF(A24=[2]Dane!$L$26,[2]Dane!$K$26,IF(A24=[2]Dane!$L$27,[2]Dane!$K$27,IF(A24=[2]Dane!$L$28,[2]Dane!$K$28,IF(A24=[2]Dane!$L$29,[2]Dane!$K$29,IF(A24=[2]Dane!$L$30,[2]Dane!$K$30,IF(A24=[2]Dane!$L$31,[2]Dane!$K$31,IF(A24=[2]Dane!$L$32,[2]Dane!$K$32,IF(A24=[2]Dane!$L$33,[2]Dane!$K$33,IF(A24=[2]Dane!$L$34,[2]Dane!$K$34,IF(A24=[2]Dane!$L$35,[2]Dane!$K$35,IF(A24=[2]Dane!$L$36,[2]Dane!$K$36,IF(A24=[2]Dane!$L$37,[2]Dane!$K$37,IF(A24=[2]Dane!$L$38,[2]Dane!$K$38,IF(A24=[2]Dane!$L$39,[2]Dane!$K$39,IF(A24=[2]Dane!$L$40,[2]Dane!$K$40,IF(A24=[2]Dane!$L$41,[2]Dane!$K$41,""))))))))))))))))))))))))))))))))</f>
        <v>Olejniczak Nysa, ./Jankowicz,Dunat, .</v>
      </c>
      <c r="C24" s="63"/>
      <c r="D24" s="79" t="str">
        <f>[2]Wyniki!U14</f>
        <v>(12) (-9) (-7)</v>
      </c>
      <c r="E24" s="72"/>
      <c r="F24" s="107" t="str">
        <f>[2]Wyniki!U20</f>
        <v>(12) (-5) (9)</v>
      </c>
      <c r="G24" s="108"/>
      <c r="H24" s="78"/>
      <c r="I24" s="105"/>
      <c r="J24" s="86"/>
      <c r="K24" s="109" t="str">
        <f>IF(C12="(5)","",IF(OR(C12="2:0",C12="2:1"),C18,C7))</f>
        <v>Różański K-Koźle, ./Bryła,Kruk,, .</v>
      </c>
      <c r="L24" s="65"/>
    </row>
    <row r="25" spans="1:12" ht="9.9499999999999993" customHeight="1">
      <c r="A25" s="68"/>
      <c r="B25" s="110"/>
      <c r="C25" s="63"/>
      <c r="D25" s="72"/>
      <c r="E25" s="65"/>
      <c r="F25" s="65"/>
      <c r="G25" s="65"/>
      <c r="I25" s="111"/>
      <c r="J25" s="86"/>
      <c r="K25" s="63"/>
      <c r="L25" s="65"/>
    </row>
    <row r="26" spans="1:12" ht="9.9499999999999993" customHeight="1">
      <c r="A26" s="67"/>
      <c r="B26" s="112"/>
      <c r="C26" s="68" t="s">
        <v>125</v>
      </c>
      <c r="D26" s="72"/>
      <c r="E26" s="65"/>
      <c r="F26" s="65"/>
      <c r="G26" s="65"/>
      <c r="I26" s="113" t="s">
        <v>126</v>
      </c>
      <c r="J26" s="78"/>
      <c r="K26" s="63"/>
      <c r="L26" s="65"/>
    </row>
    <row r="27" spans="1:12" ht="9.9499999999999993" customHeight="1" thickBot="1">
      <c r="A27" s="67"/>
      <c r="B27" s="74" t="str">
        <f>IF([2]Wyniki!F3&lt;&gt;"",[2]Wyniki!F3,"(2)")</f>
        <v>2:0</v>
      </c>
      <c r="C27" s="75"/>
      <c r="D27" s="72"/>
      <c r="E27" s="65"/>
      <c r="F27" s="65"/>
      <c r="G27" s="65"/>
      <c r="I27" s="114"/>
      <c r="J27" s="92" t="str">
        <f>IF([2]Wyniki!F16&lt;&gt;"",[2]Wyniki!F16,"(15)")</f>
        <v>2:0</v>
      </c>
      <c r="K27" s="63"/>
      <c r="L27" s="65"/>
    </row>
    <row r="28" spans="1:12" ht="9.9499999999999993" customHeight="1">
      <c r="A28" s="67"/>
      <c r="B28" s="115"/>
      <c r="C28" s="77" t="str">
        <f>IF(B27="(2)","",IF(OR(B27="2:0",B27="2:1"),B24,B31))</f>
        <v>Olejniczak Nysa, ./Jankowicz,Dunat, .</v>
      </c>
      <c r="D28" s="72"/>
      <c r="E28" s="65"/>
      <c r="F28" s="65"/>
      <c r="G28" s="65"/>
      <c r="I28" s="88" t="str">
        <f>IF(J27="(15)","",IF(OR(J27="2:0",J27="2:1"),J20,J36))</f>
        <v>Różański K-Koźle, ./Bryła,Kruk,, .</v>
      </c>
      <c r="J28" s="92"/>
      <c r="K28" s="63"/>
      <c r="L28" s="65"/>
    </row>
    <row r="29" spans="1:12" ht="9.9499999999999993" customHeight="1">
      <c r="A29" s="67"/>
      <c r="B29" s="79" t="str">
        <f>[2]Wyniki!U3</f>
        <v xml:space="preserve">(0) (0) </v>
      </c>
      <c r="C29" s="72"/>
      <c r="D29" s="72"/>
      <c r="E29" s="65"/>
      <c r="F29" s="65"/>
      <c r="G29" s="65"/>
      <c r="I29" s="66"/>
      <c r="J29" s="116" t="str">
        <f>[2]Wyniki!U16</f>
        <v xml:space="preserve">(13) (12) </v>
      </c>
      <c r="K29" s="63"/>
      <c r="L29" s="65"/>
    </row>
    <row r="30" spans="1:12" ht="9.9499999999999993" customHeight="1" thickBot="1">
      <c r="A30" s="68" t="s">
        <v>127</v>
      </c>
      <c r="B30" s="95"/>
      <c r="C30" s="72"/>
      <c r="D30" s="117"/>
      <c r="E30" s="81"/>
      <c r="F30" s="81"/>
      <c r="G30" s="81"/>
      <c r="I30" s="66"/>
      <c r="J30" s="86"/>
      <c r="K30" s="73" t="s">
        <v>128</v>
      </c>
      <c r="L30" s="65"/>
    </row>
    <row r="31" spans="1:12" ht="9.9499999999999993" customHeight="1" thickBot="1">
      <c r="A31" s="68"/>
      <c r="B31" s="69" t="str">
        <f>IF(A30=[2]Dane!$L$10,[2]Dane!$K$10,IF(A30=[2]Dane!$L$11,[2]Dane!$K$11,IF(A30=[2]Dane!$L$12,[2]Dane!$K$12,IF(A30=[2]Dane!$L$13,[2]Dane!$K$13,IF(A30=[2]Dane!$L$14,[2]Dane!$K$14,IF(A30=[2]Dane!$L$15,[2]Dane!$K$15,IF(A30=[2]Dane!$L$16,[2]Dane!$K$16,IF(A30=[2]Dane!$L$17,[2]Dane!$K$17,IF(A30=[2]Dane!$L$18,[2]Dane!$K$18,IF(A30=[2]Dane!$L$19,[2]Dane!$K$19,IF(A30=[2]Dane!$L$20,[2]Dane!$K$20,IF(A30=[2]Dane!$L$21,[2]Dane!$K$21,IF(A30=[2]Dane!$L$22,[2]Dane!$K$22,IF(A30=[2]Dane!$L$23,[2]Dane!$K$23,IF(A30=[2]Dane!$L$24,[2]Dane!$K$24,IF(A30=[2]Dane!$L$25,[2]Dane!$K$25,IF(A30=[2]Dane!$L$26,[2]Dane!$K$26,IF(A30=[2]Dane!$L$27,[2]Dane!$K$27,IF(A30=[2]Dane!$L$28,[2]Dane!$K$28,IF(A30=[2]Dane!$L$29,[2]Dane!$K$29,IF(A30=[2]Dane!$L$30,[2]Dane!$K$30,IF(A30=[2]Dane!$L$31,[2]Dane!$K$31,IF(A30=[2]Dane!$L$32,[2]Dane!$K$32,IF(A30=[2]Dane!$L$33,[2]Dane!$K$33,IF(A30=[2]Dane!$L$34,[2]Dane!$K$34,IF(A30=[2]Dane!$L$35,[2]Dane!$K$35,IF(A30=[2]Dane!$L$36,[2]Dane!$K$36,IF(A30=[2]Dane!$L$37,[2]Dane!$K$37,IF(A30=[2]Dane!$L$38,[2]Dane!$K$38,IF(A30=[2]Dane!$L$39,[2]Dane!$K$39,IF(A30=[2]Dane!$L$40,[2]Dane!$K$40,IF(A30=[2]Dane!$L$41,[2]Dane!$K$41,""))))))))))))))))))))))))))))))))</f>
        <v/>
      </c>
      <c r="C31" s="72"/>
      <c r="D31" s="84" t="s">
        <v>129</v>
      </c>
      <c r="E31" s="83"/>
      <c r="F31" s="83"/>
      <c r="G31" s="83"/>
      <c r="I31" s="66"/>
      <c r="J31" s="86"/>
      <c r="K31" s="82"/>
      <c r="L31" s="65"/>
    </row>
    <row r="32" spans="1:12" ht="9.9499999999999993" customHeight="1" thickBot="1">
      <c r="A32" s="67"/>
      <c r="B32" s="65"/>
      <c r="C32" s="74" t="str">
        <f>IF([2]Wyniki!F7&lt;&gt;"",[2]Wyniki!F7,"(6)")</f>
        <v>2:1</v>
      </c>
      <c r="D32" s="85"/>
      <c r="E32" s="63"/>
      <c r="F32" s="63"/>
      <c r="I32" s="66"/>
      <c r="J32" s="103"/>
      <c r="K32" s="76" t="str">
        <f>IF(B57="(3)","",IF(OR(B57="2:0",B57="2:1"),B61,B54))</f>
        <v/>
      </c>
      <c r="L32" s="65"/>
    </row>
    <row r="33" spans="1:12" ht="9.9499999999999993" customHeight="1">
      <c r="A33" s="62"/>
      <c r="B33" s="62"/>
      <c r="C33" s="74"/>
      <c r="D33" s="88" t="str">
        <f>IF(C32="(6)","",IF(OR(C32="2:0",C32="2:1"),C28,C38))</f>
        <v>Olejniczak Nysa, ./Jankowicz,Dunat, .</v>
      </c>
      <c r="E33" s="63"/>
      <c r="F33" s="63"/>
      <c r="I33" s="66"/>
      <c r="J33" s="103"/>
      <c r="K33" s="87"/>
      <c r="L33" s="65"/>
    </row>
    <row r="34" spans="1:12" ht="9.9499999999999993" customHeight="1">
      <c r="A34" s="62"/>
      <c r="B34" s="62"/>
      <c r="C34" s="79" t="str">
        <f>[2]Wyniki!U7</f>
        <v>(12) (-13) (7)</v>
      </c>
      <c r="D34" s="65"/>
      <c r="E34" s="63"/>
      <c r="F34" s="63"/>
      <c r="G34" s="62"/>
      <c r="I34" s="66"/>
      <c r="J34" s="118" t="s">
        <v>130</v>
      </c>
      <c r="K34" s="91"/>
      <c r="L34" s="65"/>
    </row>
    <row r="35" spans="1:12" ht="9.9499999999999993" customHeight="1" thickBot="1">
      <c r="A35" s="62"/>
      <c r="B35" s="62"/>
      <c r="C35" s="72"/>
      <c r="D35" s="65"/>
      <c r="E35" s="63"/>
      <c r="F35" s="63"/>
      <c r="G35" s="62"/>
      <c r="I35" s="66"/>
      <c r="J35" s="119"/>
      <c r="K35" s="92" t="str">
        <f>IF([2]Wyniki!F11&lt;&gt;"",[2]Wyniki!F11,"(10)")</f>
        <v>0:2</v>
      </c>
      <c r="L35" s="65"/>
    </row>
    <row r="36" spans="1:12" ht="9.9499999999999993" customHeight="1">
      <c r="A36" s="62"/>
      <c r="B36" s="62"/>
      <c r="C36" s="120"/>
      <c r="D36" s="65"/>
      <c r="E36" s="63"/>
      <c r="F36" s="68" t="s">
        <v>131</v>
      </c>
      <c r="G36" s="62"/>
      <c r="H36" s="73" t="s">
        <v>132</v>
      </c>
      <c r="I36" s="66"/>
      <c r="J36" s="88" t="str">
        <f>IF(K35="(10)","",IF(OR(K35="2:0",K35="2:1"),K32,K40))</f>
        <v>Arach Nakło, ./Kowalski,Majchrzak, .</v>
      </c>
      <c r="K36" s="92"/>
      <c r="L36" s="65"/>
    </row>
    <row r="37" spans="1:12" ht="9.9499999999999993" customHeight="1" thickBot="1">
      <c r="A37" s="62"/>
      <c r="B37" s="68" t="s">
        <v>133</v>
      </c>
      <c r="C37" s="121"/>
      <c r="D37" s="65"/>
      <c r="E37" s="63"/>
      <c r="F37" s="122"/>
      <c r="G37" s="62"/>
      <c r="H37" s="101"/>
      <c r="I37" s="66"/>
      <c r="J37" s="63"/>
      <c r="K37" s="99" t="str">
        <f>[2]Wyniki!U11</f>
        <v xml:space="preserve">(-0) (-0) </v>
      </c>
      <c r="L37" s="65"/>
    </row>
    <row r="38" spans="1:12" ht="9.9499999999999993" customHeight="1">
      <c r="A38" s="62"/>
      <c r="B38" s="68"/>
      <c r="C38" s="69" t="str">
        <f>IF(B37=[2]Dane!$L$10,[2]Dane!$K$10,IF(B37=[2]Dane!$L$11,[2]Dane!$K$11,IF(B37=[2]Dane!$L$12,[2]Dane!$K$12,IF(B37=[2]Dane!$L$13,[2]Dane!$K$13,IF(B37=[2]Dane!$L$14,[2]Dane!$K$14,IF(B37=[2]Dane!$L$15,[2]Dane!$K$15,IF(B37=[2]Dane!$L$16,[2]Dane!$K$16,IF(B37=[2]Dane!$L$17,[2]Dane!$K$17,IF(B37=[2]Dane!$L$18,[2]Dane!$K$18,IF(B37=[2]Dane!$L$19,[2]Dane!$K$19,IF(B37=[2]Dane!$L$20,[2]Dane!$K$20,IF(B37=[2]Dane!$L$21,[2]Dane!$K$21,IF(B37=[2]Dane!$L$22,[2]Dane!$K$22,IF(B37=[2]Dane!$L$23,[2]Dane!$K$23,IF(B37=[2]Dane!$L$24,[2]Dane!$K$24,IF(B37=[2]Dane!$L$25,[2]Dane!$K$25,IF(B37=[2]Dane!$L$26,[2]Dane!$K$26,IF(B37=[2]Dane!$L$27,[2]Dane!$K$27,IF(B37=[2]Dane!$L$28,[2]Dane!$K$28,IF(B37=[2]Dane!$L$29,[2]Dane!$K$29,IF(B37=[2]Dane!$L$30,[2]Dane!$K$30,IF(B37=[2]Dane!$L$31,[2]Dane!$K$31,IF(B37=[2]Dane!$L$32,[2]Dane!$K$32,IF(B37=[2]Dane!$L$33,[2]Dane!$K$33,IF(B37=[2]Dane!$L$34,[2]Dane!$K$34,IF(B37=[2]Dane!$L$35,[2]Dane!$K$35,IF(B37=[2]Dane!$L$36,[2]Dane!$K$36,IF(B37=[2]Dane!$L$37,[2]Dane!$K$37,IF(B37=[2]Dane!$L$38,[2]Dane!$K$38,IF(B37=[2]Dane!$L$39,[2]Dane!$K$39,IF(B37=[2]Dane!$L$40,[2]Dane!$K$40,IF(B37=[2]Dane!$L$41,[2]Dane!$K$41,""))))))))))))))))))))))))))))))))</f>
        <v>Arach Nakło, ./Kowalski,Majchrzak, .</v>
      </c>
      <c r="D38" s="65"/>
      <c r="E38" s="63"/>
      <c r="F38" s="123" t="str">
        <f>IF(F22="(19)","",IF(OR(F22="2:0",F22="2:1"),E23,H23))</f>
        <v>Olejniczak Nysa, ./Jankowicz,Dunat, .</v>
      </c>
      <c r="G38" s="62"/>
      <c r="H38" s="124" t="str">
        <f>IF(F22="(19)","",IF(OR(F22="2:0",F22="2:1"),H23,E23))</f>
        <v>Różański K-Koźle, ./Bryła,Kruk,, .</v>
      </c>
      <c r="I38" s="66"/>
      <c r="J38" s="63"/>
      <c r="K38" s="104" t="s">
        <v>134</v>
      </c>
      <c r="L38" s="65"/>
    </row>
    <row r="39" spans="1:12" ht="9.9499999999999993" customHeight="1" thickBot="1">
      <c r="A39" s="62"/>
      <c r="B39" s="62"/>
      <c r="C39" s="65"/>
      <c r="D39" s="65"/>
      <c r="E39" s="63"/>
      <c r="F39" s="125"/>
      <c r="G39" s="62"/>
      <c r="H39" s="126"/>
      <c r="I39" s="63"/>
      <c r="J39" s="63"/>
      <c r="K39" s="106"/>
      <c r="L39" s="65"/>
    </row>
    <row r="40" spans="1:12" ht="9.9499999999999993" customHeight="1">
      <c r="A40" s="62"/>
      <c r="B40" s="62"/>
      <c r="C40" s="65"/>
      <c r="D40" s="65"/>
      <c r="E40" s="66"/>
      <c r="F40" s="86"/>
      <c r="G40" s="62"/>
      <c r="H40" s="72"/>
      <c r="I40" s="66"/>
      <c r="J40" s="66"/>
      <c r="K40" s="109" t="str">
        <f>IF(C32="(6)","",IF(OR(C32="2:0",C32="2:1"),C38,C28))</f>
        <v>Arach Nakło, ./Kowalski,Majchrzak, .</v>
      </c>
      <c r="L40" s="65"/>
    </row>
    <row r="41" spans="1:12" ht="9.9499999999999993" customHeight="1">
      <c r="A41" s="62"/>
      <c r="B41" s="62"/>
      <c r="C41" s="65"/>
      <c r="D41" s="63"/>
      <c r="E41" s="127" t="s">
        <v>135</v>
      </c>
      <c r="F41" s="86"/>
      <c r="G41" s="62"/>
      <c r="H41" s="72"/>
      <c r="I41" s="68" t="s">
        <v>136</v>
      </c>
      <c r="J41" s="65"/>
      <c r="K41" s="66"/>
      <c r="L41" s="65"/>
    </row>
    <row r="42" spans="1:12" ht="9.9499999999999993" customHeight="1" thickBot="1">
      <c r="A42" s="62"/>
      <c r="B42" s="62"/>
      <c r="C42" s="65"/>
      <c r="D42" s="68" t="s">
        <v>137</v>
      </c>
      <c r="E42" s="127"/>
      <c r="F42" s="92" t="str">
        <f>IF([2]Wyniki!F23&lt;&gt;"",[2]Wyniki!F23,"FINAŁ(22)")</f>
        <v>2:0</v>
      </c>
      <c r="G42" s="62"/>
      <c r="H42" s="74" t="str">
        <f>IF([2]Wyniki!F22&lt;&gt;"",[2]Wyniki!F22,"(21)")</f>
        <v>1:2</v>
      </c>
      <c r="I42" s="68"/>
      <c r="J42" s="73" t="s">
        <v>138</v>
      </c>
      <c r="K42" s="66"/>
      <c r="L42" s="65"/>
    </row>
    <row r="43" spans="1:12" ht="9.9499999999999993" customHeight="1">
      <c r="A43" s="62"/>
      <c r="B43" s="62"/>
      <c r="C43" s="65"/>
      <c r="D43" s="68"/>
      <c r="E43" s="128" t="str">
        <f>IF(F42="(22)","",IF(OR(F42="2:0",F42="2:1"),F38,F47))</f>
        <v>Olejniczak Nysa, ./Jankowicz,Dunat, .</v>
      </c>
      <c r="F43" s="92"/>
      <c r="G43" s="62"/>
      <c r="H43" s="74"/>
      <c r="I43" s="123" t="str">
        <f>IF(H42="(21)","",IF(OR(H42="2:0",H42="2:1"),H38,H47))</f>
        <v>Hryncewicz Piła, ./Komisarek,Łobaczewski, .</v>
      </c>
      <c r="J43" s="73"/>
      <c r="K43" s="66"/>
      <c r="L43" s="65"/>
    </row>
    <row r="44" spans="1:12" ht="9.9499999999999993" customHeight="1">
      <c r="A44" s="62"/>
      <c r="B44" s="62"/>
      <c r="C44" s="63"/>
      <c r="D44" s="129" t="s">
        <v>139</v>
      </c>
      <c r="E44" s="66"/>
      <c r="F44" s="116" t="str">
        <f>[2]Wyniki!U23</f>
        <v xml:space="preserve">(7) (13) </v>
      </c>
      <c r="G44" s="62"/>
      <c r="H44" s="79" t="str">
        <f>[2]Wyniki!U22</f>
        <v>(12) (-12) (-10)</v>
      </c>
      <c r="I44" s="66"/>
      <c r="J44" s="130" t="s">
        <v>140</v>
      </c>
      <c r="K44" s="63"/>
      <c r="L44" s="65"/>
    </row>
    <row r="45" spans="1:12" ht="9.9499999999999993" customHeight="1">
      <c r="A45" s="62"/>
      <c r="B45" s="62"/>
      <c r="C45" s="63"/>
      <c r="D45" s="65"/>
      <c r="E45" s="66"/>
      <c r="F45" s="131" t="s">
        <v>141</v>
      </c>
      <c r="G45" s="62"/>
      <c r="H45" s="132" t="s">
        <v>142</v>
      </c>
      <c r="I45" s="66"/>
      <c r="J45" s="66"/>
      <c r="K45" s="66"/>
      <c r="L45" s="65"/>
    </row>
    <row r="46" spans="1:12" ht="9.9499999999999993" customHeight="1">
      <c r="A46" s="62"/>
      <c r="B46" s="62"/>
      <c r="C46" s="67"/>
      <c r="D46" s="65"/>
      <c r="E46" s="66"/>
      <c r="F46" s="125"/>
      <c r="G46" s="62"/>
      <c r="H46" s="126"/>
      <c r="I46" s="66"/>
      <c r="J46" s="66"/>
      <c r="K46" s="66"/>
      <c r="L46" s="65"/>
    </row>
    <row r="47" spans="1:12" ht="9.9499999999999993" customHeight="1" thickBot="1">
      <c r="A47" s="62"/>
      <c r="B47" s="68" t="s">
        <v>143</v>
      </c>
      <c r="C47" s="69" t="str">
        <f>IF(B47=[2]Dane!$L$10,[2]Dane!$K$10,IF(B47=[2]Dane!$L$11,[2]Dane!$K$11,IF(B47=[2]Dane!$L$12,[2]Dane!$K$12,IF(B47=[2]Dane!$L$13,[2]Dane!$K$13,IF(B47=[2]Dane!$L$14,[2]Dane!$K$14,IF(B47=[2]Dane!$L$15,[2]Dane!$K$15,IF(B47=[2]Dane!$L$16,[2]Dane!$K$16,IF(B47=[2]Dane!$L$17,[2]Dane!$K$17,IF(B47=[2]Dane!$L$18,[2]Dane!$K$18,IF(B47=[2]Dane!$L$19,[2]Dane!$K$19,IF(B47=[2]Dane!$L$20,[2]Dane!$K$20,IF(B47=[2]Dane!$L$21,[2]Dane!$K$21,IF(B47=[2]Dane!$L$22,[2]Dane!$K$22,IF(B47=[2]Dane!$L$23,[2]Dane!$K$23,IF(B47=[2]Dane!$L$24,[2]Dane!$K$24,IF(B47=[2]Dane!$L$25,[2]Dane!$K$25,IF(B47=[2]Dane!$L$26,[2]Dane!$K$26,IF(B47=[2]Dane!$L$27,[2]Dane!$K$27,IF(B47=[2]Dane!$L$28,[2]Dane!$K$28,IF(B47=[2]Dane!$L$29,[2]Dane!$K$29,IF(B47=[2]Dane!$L$30,[2]Dane!$K$30,IF(B47=[2]Dane!$L$31,[2]Dane!$K$31,IF(B47=[2]Dane!$L$32,[2]Dane!$K$32,IF(B47=[2]Dane!$L$33,[2]Dane!$K$33,IF(B47=[2]Dane!$L$34,[2]Dane!$K$34,IF(B47=[2]Dane!$L$35,[2]Dane!$K$35,IF(B47=[2]Dane!$L$36,[2]Dane!$K$36,IF(B47=[2]Dane!$L$37,[2]Dane!$K$37,IF(B47=[2]Dane!$L$38,[2]Dane!$K$38,IF(B47=[2]Dane!$L$39,[2]Dane!$K$39,IF(B47=[2]Dane!$L$40,[2]Dane!$K$40,IF(B47=[2]Dane!$L$41,[2]Dane!$K$41,""))))))))))))))))))))))))))))))))</f>
        <v>Dzido Radlin, ./Patas, .</v>
      </c>
      <c r="D47" s="65"/>
      <c r="E47" s="63"/>
      <c r="F47" s="133" t="str">
        <f>IF(F62="(20)","",IF(OR(F62="2:0",F62="2:1"),E62,H62))</f>
        <v>Dobryłko Mosty, ./Tomkowicz,Wica, .</v>
      </c>
      <c r="G47" s="62"/>
      <c r="H47" s="134" t="str">
        <f>IF(F62="(20)","",IF(OR(F62="2:0",F62="2:1"),H62,E62))</f>
        <v>Hryncewicz Piła, ./Komisarek,Łobaczewski, .</v>
      </c>
      <c r="I47" s="66"/>
      <c r="J47" s="66"/>
      <c r="K47" s="66"/>
      <c r="L47" s="65"/>
    </row>
    <row r="48" spans="1:12" ht="9.9499999999999993" customHeight="1">
      <c r="A48" s="62"/>
      <c r="B48" s="68"/>
      <c r="C48" s="71"/>
      <c r="D48" s="65"/>
      <c r="E48" s="63"/>
      <c r="F48" s="135" t="s">
        <v>144</v>
      </c>
      <c r="G48" s="62"/>
      <c r="H48" s="136" t="s">
        <v>145</v>
      </c>
      <c r="I48" s="66"/>
      <c r="J48" s="66"/>
      <c r="K48" s="66"/>
      <c r="L48" s="65"/>
    </row>
    <row r="49" spans="1:12" ht="9.9499999999999993" customHeight="1">
      <c r="A49" s="62"/>
      <c r="B49" s="62"/>
      <c r="C49" s="72"/>
      <c r="D49" s="65"/>
      <c r="E49" s="63"/>
      <c r="F49" s="137"/>
      <c r="G49" s="62"/>
      <c r="H49" s="138"/>
      <c r="I49" s="66"/>
      <c r="J49" s="66"/>
      <c r="K49" s="66"/>
      <c r="L49" s="65"/>
    </row>
    <row r="50" spans="1:12" ht="9.9499999999999993" customHeight="1">
      <c r="A50" s="62"/>
      <c r="B50" s="62"/>
      <c r="C50" s="72"/>
      <c r="D50" s="65"/>
      <c r="E50" s="63"/>
      <c r="F50" s="63"/>
      <c r="G50" s="62"/>
      <c r="I50" s="73" t="s">
        <v>146</v>
      </c>
      <c r="J50" s="66"/>
      <c r="K50" s="66"/>
      <c r="L50" s="65"/>
    </row>
    <row r="51" spans="1:12" ht="9.9499999999999993" customHeight="1" thickBot="1">
      <c r="A51" s="62"/>
      <c r="B51" s="62"/>
      <c r="C51" s="72"/>
      <c r="D51" s="68" t="s">
        <v>147</v>
      </c>
      <c r="E51" s="63"/>
      <c r="F51" s="63"/>
      <c r="G51" s="62"/>
      <c r="I51" s="73"/>
      <c r="J51" s="63"/>
      <c r="K51" s="63"/>
      <c r="L51" s="65"/>
    </row>
    <row r="52" spans="1:12" ht="9.9499999999999993" customHeight="1" thickBot="1">
      <c r="A52" s="62"/>
      <c r="B52" s="62"/>
      <c r="C52" s="74" t="str">
        <f>IF([2]Wyniki!F8&lt;&gt;"",[2]Wyniki!F8,"(7)")</f>
        <v>1:2</v>
      </c>
      <c r="D52" s="75"/>
      <c r="E52" s="65"/>
      <c r="F52" s="65"/>
      <c r="G52" s="62"/>
      <c r="I52" s="76" t="str">
        <f>IF(D22="(13)","",IF(OR(D22="2:0",D22="2:1"),D33,D13))</f>
        <v>Hryncewicz Piła, ./Komisarek,Łobaczewski, .</v>
      </c>
      <c r="J52" s="63"/>
      <c r="K52" s="63"/>
      <c r="L52" s="65"/>
    </row>
    <row r="53" spans="1:12" ht="9.9499999999999993" customHeight="1">
      <c r="A53" s="67"/>
      <c r="B53" s="65"/>
      <c r="C53" s="74"/>
      <c r="D53" s="77" t="str">
        <f>IF(C52="(7)","",IF(OR(C52="2:0",C52="2:1"),C47,C58))</f>
        <v>Dobryłko Mosty, ./Tomkowicz,Wica, .</v>
      </c>
      <c r="E53" s="63"/>
      <c r="F53" s="63"/>
      <c r="G53" s="63"/>
      <c r="I53" s="78"/>
      <c r="J53" s="63"/>
      <c r="K53" s="63"/>
      <c r="L53" s="65"/>
    </row>
    <row r="54" spans="1:12" ht="9.9499999999999993" customHeight="1" thickBot="1">
      <c r="A54" s="68" t="s">
        <v>148</v>
      </c>
      <c r="B54" s="69" t="str">
        <f>IF(A54=[2]Dane!$L$10,[2]Dane!$K$10,IF(A54=[2]Dane!$L$11,[2]Dane!$K$11,IF(A54=[2]Dane!$L$12,[2]Dane!$K$12,IF(A54=[2]Dane!$L$13,[2]Dane!$K$13,IF(A54=[2]Dane!$L$14,[2]Dane!$K$14,IF(A54=[2]Dane!$L$15,[2]Dane!$K$15,IF(A54=[2]Dane!$L$16,[2]Dane!$K$16,IF(A54=[2]Dane!$L$17,[2]Dane!$K$17,IF(A54=[2]Dane!$L$18,[2]Dane!$K$18,IF(A54=[2]Dane!$L$19,[2]Dane!$K$19,IF(A54=[2]Dane!$L$20,[2]Dane!$K$20,IF(A54=[2]Dane!$L$21,[2]Dane!$K$21,IF(A54=[2]Dane!$L$22,[2]Dane!$K$22,IF(A54=[2]Dane!$L$23,[2]Dane!$K$23,IF(A54=[2]Dane!$L$24,[2]Dane!$K$24,IF(A54=[2]Dane!$L$25,[2]Dane!$K$25,IF(A54=[2]Dane!$L$26,[2]Dane!$K$26,IF(A54=[2]Dane!$L$27,[2]Dane!$K$27,IF(A54=[2]Dane!$L$28,[2]Dane!$K$28,IF(A54=[2]Dane!$L$29,[2]Dane!$K$29,IF(A54=[2]Dane!$L$30,[2]Dane!$K$30,IF(A54=[2]Dane!$L$31,[2]Dane!$K$31,IF(A54=[2]Dane!$L$32,[2]Dane!$K$32,IF(A54=[2]Dane!$L$33,[2]Dane!$K$33,IF(A54=[2]Dane!$L$34,[2]Dane!$K$34,IF(A54=[2]Dane!$L$35,[2]Dane!$K$35,IF(A54=[2]Dane!$L$36,[2]Dane!$K$36,IF(A54=[2]Dane!$L$37,[2]Dane!$K$37,IF(A54=[2]Dane!$L$38,[2]Dane!$K$38,IF(A54=[2]Dane!$L$39,[2]Dane!$K$39,IF(A54=[2]Dane!$L$40,[2]Dane!$K$40,IF(A54=[2]Dane!$L$41,[2]Dane!$K$41,""))))))))))))))))))))))))))))))))</f>
        <v/>
      </c>
      <c r="C54" s="79" t="str">
        <f>[2]Wyniki!U8</f>
        <v>(12) (-5) (-9)</v>
      </c>
      <c r="D54" s="72"/>
      <c r="E54" s="83"/>
      <c r="F54" s="83"/>
      <c r="G54" s="83"/>
      <c r="I54" s="78"/>
      <c r="J54" s="63"/>
      <c r="K54" s="73" t="s">
        <v>149</v>
      </c>
      <c r="L54" s="65"/>
    </row>
    <row r="55" spans="1:12" ht="9.9499999999999993" customHeight="1" thickBot="1">
      <c r="A55" s="68"/>
      <c r="B55" s="80"/>
      <c r="C55" s="72"/>
      <c r="D55" s="72"/>
      <c r="E55" s="81"/>
      <c r="F55" s="81"/>
      <c r="G55" s="81"/>
      <c r="I55" s="78"/>
      <c r="J55" s="63"/>
      <c r="K55" s="139"/>
      <c r="L55" s="65"/>
    </row>
    <row r="56" spans="1:12" ht="9.9499999999999993" customHeight="1">
      <c r="A56" s="67"/>
      <c r="B56" s="72"/>
      <c r="C56" s="84" t="s">
        <v>150</v>
      </c>
      <c r="D56" s="72"/>
      <c r="E56" s="65"/>
      <c r="F56" s="65"/>
      <c r="G56" s="65"/>
      <c r="I56" s="78"/>
      <c r="J56" s="65"/>
      <c r="K56" s="76" t="str">
        <f>IF(B27="(2)","",IF(OR(B27="2:0",B27="2:1"),B31,B24))</f>
        <v/>
      </c>
      <c r="L56" s="65"/>
    </row>
    <row r="57" spans="1:12" ht="9.9499999999999993" customHeight="1" thickBot="1">
      <c r="A57" s="67"/>
      <c r="B57" s="74" t="str">
        <f>IF([2]Wyniki!F4&lt;&gt;"",[2]Wyniki!F4,"(3)")</f>
        <v>0:2</v>
      </c>
      <c r="C57" s="85"/>
      <c r="D57" s="72"/>
      <c r="E57" s="65"/>
      <c r="F57" s="65"/>
      <c r="G57" s="65"/>
      <c r="I57" s="86"/>
      <c r="J57" s="65"/>
      <c r="K57" s="87"/>
      <c r="L57" s="65"/>
    </row>
    <row r="58" spans="1:12" ht="9.9499999999999993" customHeight="1">
      <c r="A58" s="67"/>
      <c r="B58" s="74"/>
      <c r="C58" s="88" t="str">
        <f>IF(B57="(3)","",IF(OR(B57="2:0",B57="2:1"),B54,B61))</f>
        <v>Dobryłko Mosty, ./Tomkowicz,Wica, .</v>
      </c>
      <c r="D58" s="72"/>
      <c r="E58" s="65"/>
      <c r="F58" s="65"/>
      <c r="G58" s="65"/>
      <c r="I58" s="86"/>
      <c r="J58" s="90" t="s">
        <v>151</v>
      </c>
      <c r="K58" s="91"/>
      <c r="L58" s="65"/>
    </row>
    <row r="59" spans="1:12" ht="9.9499999999999993" customHeight="1" thickBot="1">
      <c r="A59" s="67"/>
      <c r="B59" s="79" t="str">
        <f>[2]Wyniki!U4</f>
        <v xml:space="preserve">(-0) (-0) </v>
      </c>
      <c r="C59" s="65"/>
      <c r="D59" s="72"/>
      <c r="E59" s="65"/>
      <c r="F59" s="65"/>
      <c r="G59" s="65"/>
      <c r="I59" s="92" t="str">
        <f>IF([2]Wyniki!F19&lt;&gt;"",[2]Wyniki!F19,"(18)")</f>
        <v>2:0</v>
      </c>
      <c r="J59" s="140"/>
      <c r="K59" s="92" t="str">
        <f>IF([2]Wyniki!F12&lt;&gt;"",[2]Wyniki!F12,"(11)")</f>
        <v>0:2</v>
      </c>
      <c r="L59" s="65"/>
    </row>
    <row r="60" spans="1:12" ht="9.9499999999999993" customHeight="1" thickBot="1">
      <c r="A60" s="68" t="s">
        <v>152</v>
      </c>
      <c r="B60" s="95"/>
      <c r="C60" s="65"/>
      <c r="D60" s="72"/>
      <c r="E60" s="65"/>
      <c r="F60" s="65"/>
      <c r="G60" s="65"/>
      <c r="H60" s="65"/>
      <c r="I60" s="92"/>
      <c r="J60" s="77" t="str">
        <f>IF(K59="(11)","",IF(OR(K59="2:0",K59="2:1"),K56,K64))</f>
        <v>Dzido Radlin, ./Patas, .</v>
      </c>
      <c r="K60" s="92"/>
      <c r="L60" s="65"/>
    </row>
    <row r="61" spans="1:12" ht="9.9499999999999993" customHeight="1">
      <c r="A61" s="68"/>
      <c r="B61" s="69" t="str">
        <f>IF(A60=[2]Dane!$L$10,[2]Dane!$K$10,IF(A60=[2]Dane!$L$11,[2]Dane!$K$11,IF(A60=[2]Dane!$L$12,[2]Dane!$K$12,IF(A60=[2]Dane!$L$13,[2]Dane!$K$13,IF(A60=[2]Dane!$L$14,[2]Dane!$K$14,IF(A60=[2]Dane!$L$15,[2]Dane!$K$15,IF(A60=[2]Dane!$L$16,[2]Dane!$K$16,IF(A60=[2]Dane!$L$17,[2]Dane!$K$17,IF(A60=[2]Dane!$L$18,[2]Dane!$K$18,IF(A60=[2]Dane!$L$19,[2]Dane!$K$19,IF(A60=[2]Dane!$L$20,[2]Dane!$K$20,IF(A60=[2]Dane!$L$21,[2]Dane!$K$21,IF(A60=[2]Dane!$L$22,[2]Dane!$K$22,IF(A60=[2]Dane!$L$23,[2]Dane!$K$23,IF(A60=[2]Dane!$L$24,[2]Dane!$K$24,IF(A60=[2]Dane!$L$25,[2]Dane!$K$25,IF(A60=[2]Dane!$L$26,[2]Dane!$K$26,IF(A60=[2]Dane!$L$27,[2]Dane!$K$27,IF(A60=[2]Dane!$L$28,[2]Dane!$K$28,IF(A60=[2]Dane!$L$29,[2]Dane!$K$29,IF(A60=[2]Dane!$L$30,[2]Dane!$K$30,IF(A60=[2]Dane!$L$31,[2]Dane!$K$31,IF(A60=[2]Dane!$L$32,[2]Dane!$K$32,IF(A60=[2]Dane!$L$33,[2]Dane!$K$33,IF(A60=[2]Dane!$L$34,[2]Dane!$K$34,IF(A60=[2]Dane!$L$35,[2]Dane!$K$35,IF(A60=[2]Dane!$L$36,[2]Dane!$K$36,IF(A60=[2]Dane!$L$37,[2]Dane!$K$37,IF(A60=[2]Dane!$L$38,[2]Dane!$K$38,IF(A60=[2]Dane!$L$39,[2]Dane!$K$39,IF(A60=[2]Dane!$L$40,[2]Dane!$K$40,IF(A60=[2]Dane!$L$41,[2]Dane!$K$41,""))))))))))))))))))))))))))))))))</f>
        <v>Dobryłko Mosty, ./Tomkowicz,Wica, .</v>
      </c>
      <c r="C61" s="65"/>
      <c r="D61" s="72"/>
      <c r="E61" s="111"/>
      <c r="F61" s="141"/>
      <c r="G61" s="142"/>
      <c r="H61" s="111"/>
      <c r="I61" s="97" t="str">
        <f>[2]Wyniki!U19</f>
        <v xml:space="preserve">(12) (15) </v>
      </c>
      <c r="J61" s="98"/>
      <c r="K61" s="99" t="str">
        <f>[2]Wyniki!U12</f>
        <v xml:space="preserve">(-0) (-0) </v>
      </c>
      <c r="L61" s="65"/>
    </row>
    <row r="62" spans="1:12" ht="9.9499999999999993" customHeight="1" thickBot="1">
      <c r="A62" s="67"/>
      <c r="B62" s="65"/>
      <c r="C62" s="65"/>
      <c r="D62" s="74" t="str">
        <f>IF([2]Wyniki!F15&lt;&gt;"",[2]Wyniki!F15,"(14)")</f>
        <v>2:0</v>
      </c>
      <c r="E62" s="143" t="str">
        <f>IF(D62="(14)","",IF(OR(D62="2:0",D62="2:1"),D53,D73))</f>
        <v>Dobryłko Mosty, ./Tomkowicz,Wica, .</v>
      </c>
      <c r="F62" s="96" t="str">
        <f>IF([2]Wyniki!F21&lt;&gt;"",[2]Wyniki!F21,"(20)")</f>
        <v>2:0</v>
      </c>
      <c r="G62" s="96"/>
      <c r="H62" s="143" t="str">
        <f>IF(I59="(18)","",IF(OR(I59="2:0",I59="2:1"),I52,I68))</f>
        <v>Hryncewicz Piła, ./Komisarek,Łobaczewski, .</v>
      </c>
      <c r="I62" s="102"/>
      <c r="J62" s="103"/>
      <c r="K62" s="104" t="s">
        <v>153</v>
      </c>
      <c r="L62" s="65"/>
    </row>
    <row r="63" spans="1:12" ht="9.9499999999999993" customHeight="1" thickBot="1">
      <c r="A63" s="67"/>
      <c r="B63" s="65"/>
      <c r="C63" s="65"/>
      <c r="D63" s="74"/>
      <c r="E63" s="68" t="s">
        <v>154</v>
      </c>
      <c r="F63" s="96"/>
      <c r="G63" s="96"/>
      <c r="H63" s="73" t="s">
        <v>155</v>
      </c>
      <c r="I63" s="105"/>
      <c r="J63" s="103"/>
      <c r="K63" s="106"/>
      <c r="L63" s="65"/>
    </row>
    <row r="64" spans="1:12" ht="9.9499999999999993" customHeight="1" thickBot="1">
      <c r="A64" s="68" t="s">
        <v>156</v>
      </c>
      <c r="B64" s="69" t="str">
        <f>IF(A64=[2]Dane!$L$10,[2]Dane!$K$10,IF(A64=[2]Dane!$L$11,[2]Dane!$K$11,IF(A64=[2]Dane!$L$12,[2]Dane!$K$12,IF(A64=[2]Dane!$L$13,[2]Dane!$K$13,IF(A64=[2]Dane!$L$14,[2]Dane!$K$14,IF(A64=[2]Dane!$L$15,[2]Dane!$K$15,IF(A64=[2]Dane!$L$16,[2]Dane!$K$16,IF(A64=[2]Dane!$L$17,[2]Dane!$K$17,IF(A64=[2]Dane!$L$18,[2]Dane!$K$18,IF(A64=[2]Dane!$L$19,[2]Dane!$K$19,IF(A64=[2]Dane!$L$20,[2]Dane!$K$20,IF(A64=[2]Dane!$L$21,[2]Dane!$K$21,IF(A64=[2]Dane!$L$22,[2]Dane!$K$22,IF(A64=[2]Dane!$L$23,[2]Dane!$K$23,IF(A64=[2]Dane!$L$24,[2]Dane!$K$24,IF(A64=[2]Dane!$L$25,[2]Dane!$K$25,IF(A64=[2]Dane!$L$26,[2]Dane!$K$26,IF(A64=[2]Dane!$L$27,[2]Dane!$K$27,IF(A64=[2]Dane!$L$28,[2]Dane!$K$28,IF(A64=[2]Dane!$L$29,[2]Dane!$K$29,IF(A64=[2]Dane!$L$30,[2]Dane!$K$30,IF(A64=[2]Dane!$L$31,[2]Dane!$K$31,IF(A64=[2]Dane!$L$32,[2]Dane!$K$32,IF(A64=[2]Dane!$L$33,[2]Dane!$K$33,IF(A64=[2]Dane!$L$34,[2]Dane!$K$34,IF(A64=[2]Dane!$L$35,[2]Dane!$K$35,IF(A64=[2]Dane!$L$36,[2]Dane!$K$36,IF(A64=[2]Dane!$L$37,[2]Dane!$K$37,IF(A64=[2]Dane!$L$38,[2]Dane!$K$38,IF(A64=[2]Dane!$L$39,[2]Dane!$K$39,IF(A64=[2]Dane!$L$40,[2]Dane!$K$40,IF(A64=[2]Dane!$L$41,[2]Dane!$K$41,""))))))))))))))))))))))))))))))))</f>
        <v>Bydłowski Brzeg, ./Paprotny, Zamojski, .</v>
      </c>
      <c r="C64" s="63"/>
      <c r="D64" s="79" t="str">
        <f>[2]Wyniki!U15</f>
        <v xml:space="preserve">(12) (12) </v>
      </c>
      <c r="E64" s="68"/>
      <c r="F64" s="144" t="str">
        <f>[2]Wyniki!U21</f>
        <v xml:space="preserve">(18) (5) </v>
      </c>
      <c r="G64" s="144"/>
      <c r="H64" s="73"/>
      <c r="I64" s="105"/>
      <c r="J64" s="86"/>
      <c r="K64" s="109" t="str">
        <f>IF(C52="(7)","",IF(OR(C52="2:0",C52="2:1"),C58,C47))</f>
        <v>Dzido Radlin, ./Patas, .</v>
      </c>
      <c r="L64" s="65"/>
    </row>
    <row r="65" spans="1:12" ht="9.9499999999999993" customHeight="1">
      <c r="A65" s="68"/>
      <c r="B65" s="110"/>
      <c r="C65" s="63"/>
      <c r="D65" s="72"/>
      <c r="E65" s="65"/>
      <c r="F65" s="96" t="s">
        <v>157</v>
      </c>
      <c r="G65" s="96"/>
      <c r="H65" s="65"/>
      <c r="I65" s="111"/>
      <c r="J65" s="86"/>
      <c r="K65" s="63"/>
      <c r="L65" s="65"/>
    </row>
    <row r="66" spans="1:12" ht="9.9499999999999993" customHeight="1">
      <c r="A66" s="67"/>
      <c r="B66" s="112"/>
      <c r="C66" s="68" t="s">
        <v>158</v>
      </c>
      <c r="D66" s="72"/>
      <c r="E66" s="65"/>
      <c r="F66" s="96"/>
      <c r="G66" s="96"/>
      <c r="I66" s="113" t="s">
        <v>159</v>
      </c>
      <c r="J66" s="78"/>
      <c r="K66" s="63"/>
      <c r="L66" s="65"/>
    </row>
    <row r="67" spans="1:12" ht="9.9499999999999993" customHeight="1" thickBot="1">
      <c r="A67" s="67"/>
      <c r="B67" s="74" t="str">
        <f>IF([2]Wyniki!F5&lt;&gt;"",[2]Wyniki!F5,"(4)")</f>
        <v>2:1</v>
      </c>
      <c r="C67" s="75"/>
      <c r="D67" s="72"/>
      <c r="E67" s="65"/>
      <c r="F67" s="89" t="s">
        <v>160</v>
      </c>
      <c r="G67" s="89"/>
      <c r="I67" s="114"/>
      <c r="J67" s="92" t="str">
        <f>IF([2]Wyniki!F17&lt;&gt;"",[2]Wyniki!F17,"(16)")</f>
        <v>2:0</v>
      </c>
      <c r="K67" s="63"/>
      <c r="L67" s="65"/>
    </row>
    <row r="68" spans="1:12" ht="9.9499999999999993" customHeight="1">
      <c r="A68" s="67"/>
      <c r="B68" s="115"/>
      <c r="C68" s="77" t="str">
        <f>IF(B67="(4)","",IF(OR(B67="2:0",B67="2:1"),B64,B71))</f>
        <v>Bydłowski Brzeg, ./Paprotny, Zamojski, .</v>
      </c>
      <c r="D68" s="72"/>
      <c r="E68" s="65"/>
      <c r="F68" s="89"/>
      <c r="G68" s="89"/>
      <c r="I68" s="88" t="str">
        <f>IF(J67="(16)","",IF(OR(J67="2:0",J67="2:1"),J60,J76))</f>
        <v>Dzido Radlin, ./Patas, .</v>
      </c>
      <c r="J68" s="92"/>
      <c r="K68" s="63"/>
      <c r="L68" s="65"/>
    </row>
    <row r="69" spans="1:12" ht="9.9499999999999993" customHeight="1">
      <c r="A69" s="67"/>
      <c r="B69" s="79" t="str">
        <f>[2]Wyniki!U5</f>
        <v>(-12) (8) (3)</v>
      </c>
      <c r="C69" s="72"/>
      <c r="D69" s="72"/>
      <c r="E69" s="65"/>
      <c r="F69" s="65"/>
      <c r="G69" s="63"/>
      <c r="I69" s="66"/>
      <c r="J69" s="116" t="str">
        <f>[2]Wyniki!U17</f>
        <v xml:space="preserve">(10) (11) </v>
      </c>
      <c r="K69" s="63"/>
      <c r="L69" s="65"/>
    </row>
    <row r="70" spans="1:12" ht="9.9499999999999993" customHeight="1" thickBot="1">
      <c r="A70" s="68" t="s">
        <v>161</v>
      </c>
      <c r="B70" s="95"/>
      <c r="C70" s="72"/>
      <c r="D70" s="117"/>
      <c r="E70" s="81"/>
      <c r="F70" s="81"/>
      <c r="G70" s="63"/>
      <c r="I70" s="66"/>
      <c r="J70" s="86"/>
      <c r="K70" s="73" t="s">
        <v>162</v>
      </c>
      <c r="L70" s="65"/>
    </row>
    <row r="71" spans="1:12" ht="9.9499999999999993" customHeight="1" thickBot="1">
      <c r="A71" s="68"/>
      <c r="B71" s="69" t="str">
        <f>IF(A70=[2]Dane!$L$10,[2]Dane!$K$10,IF(A70=[2]Dane!$L$11,[2]Dane!$K$11,IF(A70=[2]Dane!$L$12,[2]Dane!$K$12,IF(A70=[2]Dane!$L$13,[2]Dane!$K$13,IF(A70=[2]Dane!$L$14,[2]Dane!$K$14,IF(A70=[2]Dane!$L$15,[2]Dane!$K$15,IF(A70=[2]Dane!$L$16,[2]Dane!$K$16,IF(A70=[2]Dane!$L$17,[2]Dane!$K$17,IF(A70=[2]Dane!$L$18,[2]Dane!$K$18,IF(A70=[2]Dane!$L$19,[2]Dane!$K$19,IF(A70=[2]Dane!$L$20,[2]Dane!$K$20,IF(A70=[2]Dane!$L$21,[2]Dane!$K$21,IF(A70=[2]Dane!$L$22,[2]Dane!$K$22,IF(A70=[2]Dane!$L$23,[2]Dane!$K$23,IF(A70=[2]Dane!$L$24,[2]Dane!$K$24,IF(A70=[2]Dane!$L$25,[2]Dane!$K$25,IF(A70=[2]Dane!$L$26,[2]Dane!$K$26,IF(A70=[2]Dane!$L$27,[2]Dane!$K$27,IF(A70=[2]Dane!$L$28,[2]Dane!$K$28,IF(A70=[2]Dane!$L$29,[2]Dane!$K$29,IF(A70=[2]Dane!$L$30,[2]Dane!$K$30,IF(A70=[2]Dane!$L$31,[2]Dane!$K$31,IF(A70=[2]Dane!$L$32,[2]Dane!$K$32,IF(A70=[2]Dane!$L$33,[2]Dane!$K$33,IF(A70=[2]Dane!$L$34,[2]Dane!$K$34,IF(A70=[2]Dane!$L$35,[2]Dane!$K$35,IF(A70=[2]Dane!$L$36,[2]Dane!$K$36,IF(A70=[2]Dane!$L$37,[2]Dane!$K$37,IF(A70=[2]Dane!$L$38,[2]Dane!$K$38,IF(A70=[2]Dane!$L$39,[2]Dane!$K$39,IF(A70=[2]Dane!$L$40,[2]Dane!$K$40,IF(A70=[2]Dane!$L$41,[2]Dane!$K$41,""))))))))))))))))))))))))))))))))</f>
        <v>Borys Świdnik, ./Kusiński,Przybysz, .</v>
      </c>
      <c r="C71" s="72"/>
      <c r="D71" s="84" t="s">
        <v>163</v>
      </c>
      <c r="E71" s="65"/>
      <c r="F71" s="65"/>
      <c r="G71" s="63"/>
      <c r="I71" s="66"/>
      <c r="J71" s="86"/>
      <c r="K71" s="82"/>
      <c r="L71" s="65"/>
    </row>
    <row r="72" spans="1:12" ht="9.9499999999999993" customHeight="1" thickBot="1">
      <c r="A72" s="67"/>
      <c r="B72" s="65"/>
      <c r="C72" s="74" t="str">
        <f>IF([2]Wyniki!F9&lt;&gt;"",[2]Wyniki!F9,"(8)")</f>
        <v>1:2</v>
      </c>
      <c r="D72" s="85"/>
      <c r="E72" s="65"/>
      <c r="F72" s="66"/>
      <c r="G72" s="66"/>
      <c r="I72" s="66"/>
      <c r="J72" s="103"/>
      <c r="K72" s="76" t="str">
        <f>IF(B17="(1)","",IF(OR(B17="2:0",B17="2:1"),B21,B14))</f>
        <v>Czuba Andrychów, ./Kosztur,Stachura, .</v>
      </c>
      <c r="L72" s="65"/>
    </row>
    <row r="73" spans="1:12" ht="9.9499999999999993" customHeight="1">
      <c r="A73" s="62"/>
      <c r="B73" s="62"/>
      <c r="C73" s="74"/>
      <c r="D73" s="88" t="str">
        <f>IF(C72="(8)","",IF(OR(C72="2:0",C72="2:1"),C68,C78))</f>
        <v>Jelonek Świebodzice, ./Maloborski,Olejnik, .</v>
      </c>
      <c r="E73" s="65"/>
      <c r="F73" s="66"/>
      <c r="G73" s="66"/>
      <c r="I73" s="66"/>
      <c r="J73" s="103"/>
      <c r="K73" s="87"/>
      <c r="L73" s="65"/>
    </row>
    <row r="74" spans="1:12" ht="9.9499999999999993" customHeight="1">
      <c r="A74" s="62"/>
      <c r="B74" s="62"/>
      <c r="C74" s="79" t="str">
        <f>[2]Wyniki!U9</f>
        <v>(12) (-12) (-12)</v>
      </c>
      <c r="D74" s="65"/>
      <c r="E74" s="65"/>
      <c r="F74" s="66"/>
      <c r="G74" s="66"/>
      <c r="I74" s="66"/>
      <c r="J74" s="118" t="s">
        <v>164</v>
      </c>
      <c r="K74" s="91"/>
      <c r="L74" s="65"/>
    </row>
    <row r="75" spans="1:12" ht="9.9499999999999993" customHeight="1" thickBot="1">
      <c r="A75" s="62"/>
      <c r="B75" s="62"/>
      <c r="C75" s="72"/>
      <c r="D75" s="65"/>
      <c r="E75" s="65"/>
      <c r="I75" s="66"/>
      <c r="J75" s="119"/>
      <c r="K75" s="92" t="str">
        <f>IF([2]Wyniki!F13&lt;&gt;"",[2]Wyniki!F13,"(12)")</f>
        <v>0:2</v>
      </c>
      <c r="L75" s="65"/>
    </row>
    <row r="76" spans="1:12" ht="9.9499999999999993" customHeight="1">
      <c r="A76" s="62"/>
      <c r="B76" s="62"/>
      <c r="C76" s="120"/>
      <c r="D76" s="65"/>
      <c r="E76" s="65"/>
      <c r="I76" s="66"/>
      <c r="J76" s="88" t="str">
        <f>IF(K75="(12)","",IF(OR(K75="2:0",K75="2:1"),K72,K80))</f>
        <v>Bydłowski Brzeg, ./Paprotny, Zamojski, .</v>
      </c>
      <c r="K76" s="92"/>
      <c r="L76" s="65"/>
    </row>
    <row r="77" spans="1:12" ht="9.9499999999999993" customHeight="1" thickBot="1">
      <c r="A77" s="62"/>
      <c r="B77" s="68" t="s">
        <v>165</v>
      </c>
      <c r="C77" s="121"/>
      <c r="D77" s="65"/>
      <c r="E77" s="63"/>
      <c r="I77" s="66"/>
      <c r="J77" s="63"/>
      <c r="K77" s="99" t="str">
        <f>[2]Wyniki!U13</f>
        <v xml:space="preserve">(-13) (-5) </v>
      </c>
      <c r="L77" s="63"/>
    </row>
    <row r="78" spans="1:12" ht="9.9499999999999993" customHeight="1">
      <c r="A78" s="62"/>
      <c r="B78" s="68"/>
      <c r="C78" s="69" t="str">
        <f>IF(B77=[2]Dane!$L$10,[2]Dane!$K$10,IF(B77=[2]Dane!$L$11,[2]Dane!$K$11,IF(B77=[2]Dane!$L$12,[2]Dane!$K$12,IF(B77=[2]Dane!$L$13,[2]Dane!$K$13,IF(B77=[2]Dane!$L$14,[2]Dane!$K$14,IF(B77=[2]Dane!$L$15,[2]Dane!$K$15,IF(B77=[2]Dane!$L$16,[2]Dane!$K$16,IF(B77=[2]Dane!$L$17,[2]Dane!$K$17,IF(B77=[2]Dane!$L$18,[2]Dane!$K$18,IF(B77=[2]Dane!$L$19,[2]Dane!$K$19,IF(B77=[2]Dane!$L$20,[2]Dane!$K$20,IF(B77=[2]Dane!$L$21,[2]Dane!$K$21,IF(B77=[2]Dane!$L$22,[2]Dane!$K$22,IF(B77=[2]Dane!$L$23,[2]Dane!$K$23,IF(B77=[2]Dane!$L$24,[2]Dane!$K$24,IF(B77=[2]Dane!$L$25,[2]Dane!$K$25,IF(B77=[2]Dane!$L$26,[2]Dane!$K$26,IF(B77=[2]Dane!$L$27,[2]Dane!$K$27,IF(B77=[2]Dane!$L$28,[2]Dane!$K$28,IF(B77=[2]Dane!$L$29,[2]Dane!$K$29,IF(B77=[2]Dane!$L$30,[2]Dane!$K$30,IF(B77=[2]Dane!$L$31,[2]Dane!$K$31,IF(B77=[2]Dane!$L$32,[2]Dane!$K$32,IF(B77=[2]Dane!$L$33,[2]Dane!$K$33,IF(B77=[2]Dane!$L$34,[2]Dane!$K$34,IF(B77=[2]Dane!$L$35,[2]Dane!$K$35,IF(B77=[2]Dane!$L$36,[2]Dane!$K$36,IF(B77=[2]Dane!$L$37,[2]Dane!$K$37,IF(B77=[2]Dane!$L$38,[2]Dane!$K$38,IF(B77=[2]Dane!$L$39,[2]Dane!$K$39,IF(B77=[2]Dane!$L$40,[2]Dane!$K$40,IF(B77=[2]Dane!$L$41,[2]Dane!$K$41,""))))))))))))))))))))))))))))))))</f>
        <v>Jelonek Świebodzice, ./Maloborski,Olejnik, .</v>
      </c>
      <c r="D78" s="65"/>
      <c r="E78" s="63"/>
      <c r="I78" s="66"/>
      <c r="J78" s="63"/>
      <c r="K78" s="104" t="s">
        <v>166</v>
      </c>
      <c r="L78" s="63"/>
    </row>
    <row r="79" spans="1:12" ht="9.9499999999999993" customHeight="1" thickBot="1">
      <c r="A79" s="62"/>
      <c r="B79" s="62"/>
      <c r="C79" s="65"/>
      <c r="D79" s="65"/>
      <c r="E79" s="63"/>
      <c r="F79" s="66"/>
      <c r="G79" s="66"/>
      <c r="I79" s="63"/>
      <c r="J79" s="63"/>
      <c r="K79" s="106"/>
      <c r="L79" s="63"/>
    </row>
    <row r="80" spans="1:12" ht="9.9499999999999993" customHeight="1">
      <c r="A80" s="62"/>
      <c r="B80" s="62"/>
      <c r="C80" s="65"/>
      <c r="D80" s="65"/>
      <c r="E80" s="63"/>
      <c r="F80" s="66"/>
      <c r="G80" s="66"/>
      <c r="I80" s="66"/>
      <c r="J80" s="66"/>
      <c r="K80" s="109" t="str">
        <f>IF(C72="(8)","",IF(OR(C72="2:0",C72="2:1"),C78,C68))</f>
        <v>Bydłowski Brzeg, ./Paprotny, Zamojski, .</v>
      </c>
      <c r="L80" s="63"/>
    </row>
    <row r="81" spans="1:12" ht="9.9499999999999993" customHeight="1">
      <c r="A81" s="62"/>
      <c r="B81" s="62"/>
      <c r="C81" s="65"/>
      <c r="D81" s="65"/>
      <c r="E81" s="63"/>
      <c r="F81" s="66"/>
      <c r="G81" s="66"/>
      <c r="H81" s="63"/>
      <c r="I81" s="66"/>
      <c r="J81" s="66"/>
      <c r="K81" s="62"/>
      <c r="L81" s="63"/>
    </row>
    <row r="82" spans="1:12" ht="9.9499999999999993" customHeight="1">
      <c r="A82" s="62"/>
      <c r="B82" s="81"/>
      <c r="C82" s="65"/>
      <c r="D82" s="65"/>
      <c r="E82" s="63"/>
      <c r="F82" s="66"/>
      <c r="G82" s="66"/>
      <c r="H82" s="66"/>
      <c r="I82" s="66"/>
      <c r="J82" s="63"/>
      <c r="K82" s="65"/>
      <c r="L82" s="63"/>
    </row>
    <row r="83" spans="1:12" ht="9.9499999999999993" customHeight="1" thickBot="1">
      <c r="A83" s="67"/>
      <c r="B83" s="81"/>
      <c r="C83" s="65"/>
      <c r="D83" s="65"/>
      <c r="E83" s="63"/>
      <c r="F83" s="66"/>
      <c r="G83" s="66"/>
      <c r="H83" s="66"/>
      <c r="I83" s="66"/>
      <c r="J83" s="63"/>
      <c r="K83" s="65"/>
      <c r="L83" s="63"/>
    </row>
    <row r="84" spans="1:12" ht="24" customHeight="1" thickBot="1">
      <c r="A84" s="66"/>
      <c r="B84" s="145" t="s">
        <v>167</v>
      </c>
      <c r="C84" s="146"/>
      <c r="D84" s="147"/>
      <c r="E84" s="148" t="s">
        <v>168</v>
      </c>
      <c r="F84" s="149"/>
      <c r="G84" s="149"/>
      <c r="H84" s="149"/>
      <c r="I84" s="150"/>
      <c r="J84" s="145" t="s">
        <v>167</v>
      </c>
      <c r="K84" s="151"/>
      <c r="L84" s="66"/>
    </row>
    <row r="85" spans="1:12">
      <c r="B85" s="152"/>
      <c r="C85" s="152"/>
      <c r="D85" s="152"/>
      <c r="E85" s="152"/>
      <c r="F85" s="152"/>
      <c r="G85" s="152"/>
      <c r="H85" s="152"/>
      <c r="I85" s="152"/>
      <c r="J85" s="153"/>
      <c r="K85" s="152"/>
    </row>
    <row r="86" spans="1:12">
      <c r="B86" s="152"/>
      <c r="C86" s="152"/>
      <c r="D86" s="152"/>
      <c r="E86" s="152"/>
      <c r="F86" s="152"/>
      <c r="G86" s="152"/>
      <c r="H86" s="152"/>
      <c r="I86" s="152"/>
      <c r="J86" s="153"/>
      <c r="K86" s="152"/>
    </row>
    <row r="87" spans="1:12">
      <c r="B87" s="152"/>
      <c r="C87" s="152"/>
      <c r="D87" s="152"/>
      <c r="E87" s="152"/>
      <c r="F87" s="152"/>
      <c r="G87" s="152"/>
      <c r="H87" s="152"/>
      <c r="I87" s="152"/>
      <c r="J87" s="153"/>
      <c r="K87" s="152"/>
    </row>
    <row r="88" spans="1:12">
      <c r="B88" s="152"/>
      <c r="C88" s="152"/>
      <c r="D88" s="152"/>
      <c r="E88" s="152"/>
      <c r="F88" s="152"/>
      <c r="G88" s="152"/>
      <c r="H88" s="152"/>
      <c r="I88" s="152"/>
      <c r="J88" s="152"/>
      <c r="K88" s="152"/>
    </row>
    <row r="89" spans="1:12">
      <c r="B89" s="152"/>
      <c r="C89" s="152"/>
      <c r="D89" s="152"/>
      <c r="E89" s="152"/>
      <c r="F89" s="152"/>
      <c r="G89" s="152"/>
      <c r="H89" s="152"/>
      <c r="I89" s="152"/>
      <c r="J89" s="152"/>
      <c r="K89" s="152"/>
    </row>
    <row r="90" spans="1:12">
      <c r="B90" s="152"/>
      <c r="C90" s="152"/>
      <c r="D90" s="152"/>
      <c r="E90" s="152"/>
      <c r="F90" s="152"/>
      <c r="G90" s="152"/>
      <c r="H90" s="152"/>
      <c r="I90" s="152"/>
      <c r="J90" s="152"/>
      <c r="K90" s="152"/>
    </row>
    <row r="91" spans="1:12">
      <c r="B91" s="152"/>
      <c r="C91" s="152"/>
      <c r="D91" s="152"/>
      <c r="E91" s="152"/>
      <c r="F91" s="152"/>
      <c r="G91" s="152"/>
      <c r="H91" s="152"/>
      <c r="I91" s="152"/>
      <c r="J91" s="152"/>
      <c r="K91" s="152"/>
    </row>
    <row r="92" spans="1:12">
      <c r="B92" s="152"/>
      <c r="C92" s="152"/>
      <c r="D92" s="152"/>
      <c r="E92" s="152"/>
      <c r="F92" s="152"/>
      <c r="G92" s="152"/>
      <c r="H92" s="152"/>
      <c r="I92" s="152"/>
      <c r="J92" s="152"/>
      <c r="K92" s="152"/>
    </row>
    <row r="93" spans="1:12">
      <c r="B93" s="152"/>
      <c r="C93" s="152"/>
      <c r="D93" s="152"/>
      <c r="E93" s="152"/>
      <c r="F93" s="152"/>
      <c r="G93" s="152"/>
      <c r="H93" s="152"/>
      <c r="I93" s="152"/>
      <c r="J93" s="152"/>
      <c r="K93" s="152"/>
    </row>
    <row r="94" spans="1:12">
      <c r="B94" s="152"/>
      <c r="C94" s="152"/>
      <c r="D94" s="152"/>
      <c r="E94" s="152"/>
      <c r="F94" s="152"/>
      <c r="G94" s="152"/>
      <c r="H94" s="152"/>
      <c r="I94" s="152"/>
      <c r="J94" s="152"/>
      <c r="K94" s="152"/>
    </row>
    <row r="95" spans="1:12">
      <c r="B95" s="152"/>
      <c r="C95" s="152"/>
      <c r="D95" s="152"/>
      <c r="E95" s="152"/>
      <c r="F95" s="152"/>
      <c r="G95" s="152"/>
      <c r="H95" s="152"/>
      <c r="I95" s="152"/>
      <c r="J95" s="152"/>
      <c r="K95" s="152"/>
    </row>
    <row r="96" spans="1:12">
      <c r="B96" s="152"/>
      <c r="C96" s="152"/>
      <c r="D96" s="152"/>
      <c r="E96" s="152"/>
      <c r="F96" s="152"/>
      <c r="G96" s="152"/>
      <c r="H96" s="152"/>
      <c r="I96" s="152"/>
      <c r="J96" s="152"/>
      <c r="K96" s="152"/>
    </row>
    <row r="97" spans="2:11">
      <c r="B97" s="152"/>
      <c r="C97" s="152"/>
      <c r="D97" s="152"/>
      <c r="E97" s="152"/>
      <c r="F97" s="152"/>
      <c r="G97" s="152"/>
      <c r="H97" s="152"/>
      <c r="I97" s="152"/>
      <c r="J97" s="152"/>
      <c r="K97" s="152"/>
    </row>
    <row r="98" spans="2:11">
      <c r="B98" s="152"/>
      <c r="C98" s="152"/>
      <c r="D98" s="152"/>
      <c r="E98" s="152"/>
      <c r="F98" s="152"/>
      <c r="G98" s="152"/>
      <c r="H98" s="152"/>
      <c r="I98" s="152"/>
      <c r="J98" s="152"/>
      <c r="K98" s="152"/>
    </row>
    <row r="99" spans="2:11">
      <c r="B99" s="152"/>
      <c r="C99" s="152"/>
      <c r="D99" s="152"/>
      <c r="E99" s="152"/>
      <c r="F99" s="152"/>
      <c r="G99" s="152"/>
      <c r="H99" s="152"/>
      <c r="I99" s="152"/>
      <c r="J99" s="152"/>
      <c r="K99" s="152"/>
    </row>
    <row r="100" spans="2:11"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</row>
    <row r="101" spans="2:11"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</row>
    <row r="102" spans="2:11">
      <c r="B102" s="152"/>
      <c r="C102" s="152"/>
      <c r="D102" s="152"/>
      <c r="E102" s="152"/>
      <c r="F102" s="152"/>
      <c r="G102" s="152"/>
      <c r="H102" s="152"/>
      <c r="I102" s="152"/>
      <c r="J102" s="152"/>
      <c r="K102" s="152"/>
    </row>
    <row r="103" spans="2:11"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</row>
    <row r="104" spans="2:11">
      <c r="B104" s="152"/>
      <c r="C104" s="152"/>
      <c r="D104" s="152"/>
      <c r="E104" s="152"/>
      <c r="F104" s="152"/>
      <c r="G104" s="152"/>
      <c r="H104" s="152"/>
      <c r="I104" s="152"/>
      <c r="J104" s="152"/>
      <c r="K104" s="152"/>
    </row>
    <row r="105" spans="2:11">
      <c r="B105" s="152"/>
      <c r="C105" s="152"/>
      <c r="D105" s="152"/>
      <c r="E105" s="152"/>
      <c r="F105" s="152"/>
      <c r="G105" s="152"/>
      <c r="H105" s="152"/>
      <c r="I105" s="152"/>
      <c r="J105" s="152"/>
      <c r="K105" s="152"/>
    </row>
    <row r="106" spans="2:11">
      <c r="B106" s="152"/>
      <c r="C106" s="152"/>
      <c r="D106" s="152"/>
      <c r="E106" s="152"/>
      <c r="F106" s="152"/>
      <c r="G106" s="152"/>
      <c r="H106" s="152"/>
      <c r="I106" s="152"/>
      <c r="J106" s="152"/>
      <c r="K106" s="152"/>
    </row>
    <row r="107" spans="2:11">
      <c r="B107" s="152"/>
      <c r="C107" s="152"/>
      <c r="D107" s="152"/>
      <c r="E107" s="152"/>
      <c r="F107" s="152"/>
      <c r="G107" s="152"/>
      <c r="H107" s="152"/>
      <c r="I107" s="152"/>
      <c r="J107" s="152"/>
      <c r="K107" s="152"/>
    </row>
    <row r="108" spans="2:11">
      <c r="H108" s="152"/>
      <c r="I108" s="152"/>
      <c r="J108" s="152"/>
      <c r="K108" s="152"/>
    </row>
  </sheetData>
  <mergeCells count="83">
    <mergeCell ref="J74:J75"/>
    <mergeCell ref="K75:K76"/>
    <mergeCell ref="B77:B78"/>
    <mergeCell ref="K78:K79"/>
    <mergeCell ref="B84:D84"/>
    <mergeCell ref="E84:I84"/>
    <mergeCell ref="J84:K84"/>
    <mergeCell ref="B67:B68"/>
    <mergeCell ref="F67:G68"/>
    <mergeCell ref="J67:J68"/>
    <mergeCell ref="A70:A71"/>
    <mergeCell ref="K70:K71"/>
    <mergeCell ref="D71:D72"/>
    <mergeCell ref="C72:C73"/>
    <mergeCell ref="D62:D63"/>
    <mergeCell ref="F62:G63"/>
    <mergeCell ref="K62:K63"/>
    <mergeCell ref="E63:E64"/>
    <mergeCell ref="H63:H64"/>
    <mergeCell ref="A64:A65"/>
    <mergeCell ref="F64:G64"/>
    <mergeCell ref="F65:G66"/>
    <mergeCell ref="C66:C67"/>
    <mergeCell ref="I66:I67"/>
    <mergeCell ref="A54:A55"/>
    <mergeCell ref="K54:K55"/>
    <mergeCell ref="C56:C57"/>
    <mergeCell ref="B57:B58"/>
    <mergeCell ref="J58:J59"/>
    <mergeCell ref="I59:I60"/>
    <mergeCell ref="K59:K60"/>
    <mergeCell ref="A60:A61"/>
    <mergeCell ref="B47:B48"/>
    <mergeCell ref="F48:F49"/>
    <mergeCell ref="H48:H49"/>
    <mergeCell ref="I50:I51"/>
    <mergeCell ref="D51:D52"/>
    <mergeCell ref="C52:C53"/>
    <mergeCell ref="E41:E42"/>
    <mergeCell ref="I41:I42"/>
    <mergeCell ref="D42:D43"/>
    <mergeCell ref="F42:F43"/>
    <mergeCell ref="H42:H43"/>
    <mergeCell ref="J42:J43"/>
    <mergeCell ref="A30:A31"/>
    <mergeCell ref="K30:K31"/>
    <mergeCell ref="D31:D32"/>
    <mergeCell ref="C32:C33"/>
    <mergeCell ref="J34:J35"/>
    <mergeCell ref="K35:K36"/>
    <mergeCell ref="F36:F37"/>
    <mergeCell ref="H36:H37"/>
    <mergeCell ref="B37:B38"/>
    <mergeCell ref="K38:K39"/>
    <mergeCell ref="K22:K23"/>
    <mergeCell ref="A24:A25"/>
    <mergeCell ref="F24:G24"/>
    <mergeCell ref="C26:C27"/>
    <mergeCell ref="I26:I27"/>
    <mergeCell ref="B27:B28"/>
    <mergeCell ref="J27:J28"/>
    <mergeCell ref="A20:A21"/>
    <mergeCell ref="F20:G21"/>
    <mergeCell ref="E21:E22"/>
    <mergeCell ref="H21:H22"/>
    <mergeCell ref="D22:D23"/>
    <mergeCell ref="F22:G23"/>
    <mergeCell ref="K14:K15"/>
    <mergeCell ref="C16:C17"/>
    <mergeCell ref="B17:B18"/>
    <mergeCell ref="F18:G19"/>
    <mergeCell ref="J18:J19"/>
    <mergeCell ref="I19:I20"/>
    <mergeCell ref="K19:K20"/>
    <mergeCell ref="B7:B8"/>
    <mergeCell ref="F7:G8"/>
    <mergeCell ref="I10:I11"/>
    <mergeCell ref="D11:D12"/>
    <mergeCell ref="C12:C13"/>
    <mergeCell ref="A14:A15"/>
    <mergeCell ref="A1:L2"/>
    <mergeCell ref="F3:G4"/>
    <mergeCell ref="F5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klasyfikacja_dz</vt:lpstr>
      <vt:lpstr>wyniki_dz</vt:lpstr>
      <vt:lpstr>diagram_dz</vt:lpstr>
      <vt:lpstr>klasyfikacja_ch</vt:lpstr>
      <vt:lpstr>wyniki_ch</vt:lpstr>
      <vt:lpstr>diagram_ch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 Walczuk</dc:creator>
  <cp:lastModifiedBy>dawid.sidorowicz@gmail.com</cp:lastModifiedBy>
  <dcterms:created xsi:type="dcterms:W3CDTF">2025-06-18T05:32:14Z</dcterms:created>
  <dcterms:modified xsi:type="dcterms:W3CDTF">2025-06-24T07:14:47Z</dcterms:modified>
</cp:coreProperties>
</file>